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00" windowWidth="14550" windowHeight="5430" tabRatio="762" activeTab="0"/>
  </bookViews>
  <sheets>
    <sheet name="１１表 " sheetId="1" r:id="rId1"/>
    <sheet name="１２表" sheetId="2" r:id="rId2"/>
    <sheet name="１３表 " sheetId="3" r:id="rId3"/>
    <sheet name="１４表" sheetId="4" r:id="rId4"/>
    <sheet name="１５表 " sheetId="5" r:id="rId5"/>
    <sheet name="１６表 " sheetId="6" r:id="rId6"/>
    <sheet name="１７表" sheetId="7" r:id="rId7"/>
    <sheet name="１８表 " sheetId="8" r:id="rId8"/>
    <sheet name="１９表 " sheetId="9" r:id="rId9"/>
  </sheets>
  <definedNames>
    <definedName name="_xlnm.Print_Area" localSheetId="1">'１２表'!$A$1:$J$46</definedName>
    <definedName name="_xlnm.Print_Area" localSheetId="2">'１３表 '!$A$1:$L$10</definedName>
    <definedName name="_xlnm.Print_Area" localSheetId="3">'１４表'!$A$1:$G$34</definedName>
    <definedName name="_xlnm.Print_Area" localSheetId="4">'１５表 '!$A$1:$K$13</definedName>
    <definedName name="_xlnm.Print_Area" localSheetId="5">'１６表 '!$A$1:$L$51</definedName>
    <definedName name="_xlnm.Print_Area" localSheetId="6">'１７表'!$A$1:$J$11</definedName>
    <definedName name="_xlnm.Print_Area" localSheetId="8">'１９表 '!$A$1:$AD$35</definedName>
    <definedName name="_xlnm.Print_Titles" localSheetId="6">'１７表'!$A:$A</definedName>
    <definedName name="_xlnm.Print_Titles" localSheetId="8">'１９表 '!#REF!,'１９表 '!$5:$6</definedName>
  </definedNames>
  <calcPr fullCalcOnLoad="1"/>
</workbook>
</file>

<file path=xl/sharedStrings.xml><?xml version="1.0" encoding="utf-8"?>
<sst xmlns="http://schemas.openxmlformats.org/spreadsheetml/2006/main" count="373" uniqueCount="298">
  <si>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</si>
  <si>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</si>
  <si>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</si>
  <si>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</si>
  <si>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</si>
  <si>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</si>
  <si>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</si>
  <si>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</si>
  <si>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</si>
  <si>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</si>
  <si>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</si>
  <si>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</si>
  <si>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</si>
  <si>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</si>
  <si>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</si>
  <si>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</si>
  <si>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</si>
  <si>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</si>
  <si>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</si>
  <si>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</si>
  <si>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</si>
  <si>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</si>
  <si>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</si>
  <si>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</si>
  <si>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</si>
  <si>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</si>
  <si>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</si>
  <si>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</si>
  <si>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</si>
  <si>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</si>
  <si>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</si>
  <si>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</si>
  <si>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</si>
  <si>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</si>
  <si>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</si>
  <si>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</si>
  <si>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</si>
  <si>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松山市</t>
  </si>
  <si>
    <t>総数</t>
  </si>
  <si>
    <t>延人員</t>
  </si>
  <si>
    <t>その他</t>
  </si>
  <si>
    <t>その他</t>
  </si>
  <si>
    <t>結核</t>
  </si>
  <si>
    <t>保健所</t>
  </si>
  <si>
    <t>（再掲）</t>
  </si>
  <si>
    <t>実人員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</si>
  <si>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</si>
  <si>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</si>
  <si>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</si>
  <si>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</si>
  <si>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</si>
  <si>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</si>
  <si>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</si>
  <si>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</si>
  <si>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</si>
  <si>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</si>
  <si>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</si>
  <si>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</si>
  <si>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</si>
  <si>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</si>
  <si>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</si>
  <si>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</si>
  <si>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</si>
  <si>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</si>
  <si>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</si>
  <si>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</si>
  <si>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</si>
  <si>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</si>
  <si>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</si>
  <si>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添加物の販売業</t>
  </si>
  <si>
    <t>氷雪採取業</t>
  </si>
  <si>
    <t>乳及び乳製品の成分規格の定めのある事項に関する検査</t>
  </si>
  <si>
    <t>不適理由（延数）</t>
  </si>
  <si>
    <t>乳脂肪</t>
  </si>
  <si>
    <t>比重</t>
  </si>
  <si>
    <t>酸度</t>
  </si>
  <si>
    <t>細菌数</t>
  </si>
  <si>
    <t>大腸菌群</t>
  </si>
  <si>
    <t>試験した
収去検体
数（実数）</t>
  </si>
  <si>
    <t>不適検体
数（実数）</t>
  </si>
  <si>
    <t>無視乳固
成分</t>
  </si>
  <si>
    <t>生乳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</si>
  <si>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</si>
  <si>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</si>
  <si>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</si>
  <si>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</si>
  <si>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</si>
  <si>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</si>
  <si>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</si>
  <si>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</si>
  <si>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</si>
  <si>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</si>
  <si>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</si>
  <si>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</si>
  <si>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</si>
  <si>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</si>
  <si>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</si>
  <si>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</si>
  <si>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</si>
  <si>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</si>
  <si>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</si>
  <si>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</si>
  <si>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</si>
  <si>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</si>
  <si>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</si>
  <si>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</si>
  <si>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</si>
  <si>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</si>
  <si>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</si>
  <si>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</si>
  <si>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</si>
  <si>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</si>
  <si>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</si>
  <si>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</si>
  <si>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</si>
  <si>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</si>
  <si>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</si>
  <si>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</si>
  <si>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</si>
  <si>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</si>
  <si>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</si>
  <si>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</si>
  <si>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</si>
  <si>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</si>
  <si>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</si>
  <si>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</si>
  <si>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</si>
  <si>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</si>
  <si>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</si>
  <si>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</si>
  <si>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</si>
  <si>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</si>
  <si>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相談件数</t>
  </si>
  <si>
    <t>電話</t>
  </si>
  <si>
    <t>来所</t>
  </si>
  <si>
    <t>確認検査</t>
  </si>
  <si>
    <t>松山市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</si>
  <si>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</si>
  <si>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</si>
  <si>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</si>
  <si>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</si>
  <si>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</si>
  <si>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</si>
  <si>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</si>
  <si>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</si>
  <si>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</si>
  <si>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</si>
  <si>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</si>
  <si>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</si>
  <si>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</si>
  <si>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</si>
  <si>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</si>
  <si>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</si>
  <si>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</si>
  <si>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</si>
  <si>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</si>
  <si>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</si>
  <si>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</si>
  <si>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</si>
  <si>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</si>
  <si>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</si>
  <si>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</si>
  <si>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</si>
  <si>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</si>
  <si>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</si>
  <si>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</si>
  <si>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</si>
  <si>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</si>
  <si>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歯科医師</t>
  </si>
  <si>
    <t>栄養
指導員</t>
  </si>
  <si>
    <t>健康
運動
指導士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</si>
  <si>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</si>
  <si>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</si>
  <si>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</si>
  <si>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</si>
  <si>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</si>
  <si>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</si>
  <si>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</si>
  <si>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第１２表　許可を要しない食品営業施設数・処分・告発件数等ー営業の種類別</t>
  </si>
  <si>
    <t>第１３表　　乳の食品等の収去試験検査検体数・不適・不良検体数</t>
  </si>
  <si>
    <t>第１４表　　乳処理量</t>
  </si>
  <si>
    <t>第１１表　許可を要する食品関係営業施設</t>
  </si>
  <si>
    <t>平成１２年度</t>
  </si>
  <si>
    <t>精神保健福祉士</t>
  </si>
  <si>
    <t>診療
X線
技師</t>
  </si>
  <si>
    <t>心電図</t>
  </si>
  <si>
    <t>眼底</t>
  </si>
  <si>
    <t>第１５表　　エイズ相談件数・HIV抗体検査のための採血件数　-　保健所別</t>
  </si>
  <si>
    <t>第１６表　試験検査　-　保健所別</t>
  </si>
  <si>
    <t>医療社会事
業員が関与
した件数</t>
  </si>
  <si>
    <t>陽性件数</t>
  </si>
  <si>
    <t>器具・容器包装・おもちゃ製造業
又は販売業</t>
  </si>
  <si>
    <t>潜血
反応</t>
  </si>
  <si>
    <t>寄生虫
卵</t>
  </si>
  <si>
    <t>間接
撮影</t>
  </si>
  <si>
    <t>直接
撮影</t>
  </si>
  <si>
    <t>断層
撮影</t>
  </si>
  <si>
    <t>騒音・
振動</t>
  </si>
  <si>
    <t>悪臭
検査</t>
  </si>
  <si>
    <t>公衆
浴場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</si>
  <si>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</si>
  <si>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</si>
  <si>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</si>
  <si>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</si>
  <si>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</si>
  <si>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</si>
  <si>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</si>
  <si>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</si>
  <si>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訪問指導</t>
  </si>
  <si>
    <t>HIV抗体検査の
ための採血件数</t>
  </si>
  <si>
    <t>スクリー
ニング
検査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</si>
  <si>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</si>
  <si>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</si>
  <si>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</si>
  <si>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</si>
  <si>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</si>
  <si>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</si>
  <si>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昭和43年</t>
  </si>
  <si>
    <t>平成2年</t>
  </si>
  <si>
    <t>仮設の興行業
年中</t>
  </si>
  <si>
    <t>サウナ風呂・
その他</t>
  </si>
  <si>
    <t>取次所数（再掲）</t>
  </si>
  <si>
    <t>クリー
ニング所</t>
  </si>
  <si>
    <t>低脂肪牛乳</t>
  </si>
  <si>
    <t>四国中央</t>
  </si>
  <si>
    <t>コレラ</t>
  </si>
  <si>
    <t>チフス</t>
  </si>
  <si>
    <t>保健所</t>
  </si>
  <si>
    <t>成分規格の定めのない事項に関する検査
（件数）</t>
  </si>
  <si>
    <t>添加物（法第１１条第１項以外）製造業</t>
  </si>
  <si>
    <t>残留動物用医薬品</t>
  </si>
  <si>
    <t>平成１7年度</t>
  </si>
  <si>
    <t>告発件数</t>
  </si>
  <si>
    <t>継続</t>
  </si>
  <si>
    <t>新規</t>
  </si>
  <si>
    <t>かん詰めまたはびん詰め食品製造業
（上記及び下記以外）</t>
  </si>
  <si>
    <t>添加物（法第１１条第１項の規定により
規格が定められたものに限る）製造業</t>
  </si>
  <si>
    <t>平成１7年度</t>
  </si>
  <si>
    <t>告発
件数
(年度中)</t>
  </si>
  <si>
    <t>平成17年度</t>
  </si>
  <si>
    <t>６３℃～
　　６５℃</t>
  </si>
  <si>
    <t>平成１7年度</t>
  </si>
  <si>
    <t>微生
物的
検査</t>
  </si>
  <si>
    <t>西条</t>
  </si>
  <si>
    <t>今治</t>
  </si>
  <si>
    <t>松山</t>
  </si>
  <si>
    <t>八幡浜</t>
  </si>
  <si>
    <t>宇和島</t>
  </si>
  <si>
    <t>ＨＢｓ抗原、
抗体検査</t>
  </si>
  <si>
    <t>利用水等
（プール水等含む）</t>
  </si>
  <si>
    <t>大気
検査</t>
  </si>
  <si>
    <t>第１７表　　環境衛生</t>
  </si>
  <si>
    <t>指定洗たく物を
取り扱う施設数　
（再掲）</t>
  </si>
  <si>
    <t>平成17年度</t>
  </si>
  <si>
    <t>精神保健
福祉
相談員</t>
  </si>
  <si>
    <t>健康運動
実践
指導者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</si>
  <si>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</si>
  <si>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</si>
  <si>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</si>
  <si>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</si>
  <si>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</si>
  <si>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</si>
  <si>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</si>
  <si>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</si>
  <si>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</si>
  <si>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</si>
  <si>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</si>
  <si>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</si>
  <si>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</si>
  <si>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</si>
  <si>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</si>
  <si>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</si>
  <si>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</si>
  <si>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</si>
  <si>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</si>
  <si>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</si>
  <si>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</si>
  <si>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</si>
  <si>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</si>
  <si>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</si>
  <si>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</si>
  <si>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</si>
  <si>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</si>
  <si>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</si>
  <si>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宇和島</t>
  </si>
  <si>
    <t>西条</t>
  </si>
  <si>
    <t>今治</t>
  </si>
  <si>
    <t>松山</t>
  </si>
  <si>
    <t>八幡浜</t>
  </si>
  <si>
    <t>ホテル</t>
  </si>
  <si>
    <t>ヘルスセンター</t>
  </si>
  <si>
    <t>第１９表　職員設置状況（常勤）　-  市町別</t>
  </si>
  <si>
    <t>市町</t>
  </si>
  <si>
    <t>平成１7年度</t>
  </si>
  <si>
    <t>西条</t>
  </si>
  <si>
    <t>今治</t>
  </si>
  <si>
    <t>松山</t>
  </si>
  <si>
    <t>八幡浜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</si>
</sst>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0" fontId="0" fillId="0" borderId="1" xfId="0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41" fontId="13" fillId="0" borderId="2" xfId="0" applyNumberFormat="1" applyFont="1" applyFill="1" applyBorder="1" applyAlignment="1">
      <alignment horizontal="right" vertical="center" shrinkToFit="1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1" xfId="2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1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41" fontId="9" fillId="0" borderId="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horizontal="center" vertical="center" textRotation="255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90" fontId="13" fillId="0" borderId="8" xfId="0" applyNumberFormat="1" applyFont="1" applyBorder="1" applyAlignment="1">
      <alignment horizontal="right" vertical="center" shrinkToFit="1"/>
    </xf>
    <xf numFmtId="190" fontId="13" fillId="0" borderId="9" xfId="0" applyNumberFormat="1" applyFont="1" applyBorder="1" applyAlignment="1">
      <alignment horizontal="right" vertical="center" shrinkToFit="1"/>
    </xf>
    <xf numFmtId="190" fontId="13" fillId="0" borderId="7" xfId="0" applyNumberFormat="1" applyFont="1" applyBorder="1" applyAlignment="1">
      <alignment horizontal="right" vertical="center" shrinkToFit="1"/>
    </xf>
    <xf numFmtId="190" fontId="13" fillId="0" borderId="3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0" fontId="13" fillId="0" borderId="2" xfId="0" applyNumberFormat="1" applyFont="1" applyBorder="1" applyAlignment="1">
      <alignment horizontal="right" vertical="center" shrinkToFit="1"/>
    </xf>
    <xf numFmtId="190" fontId="13" fillId="0" borderId="5" xfId="0" applyNumberFormat="1" applyFont="1" applyBorder="1" applyAlignment="1">
      <alignment horizontal="right" vertical="center" shrinkToFit="1"/>
    </xf>
    <xf numFmtId="190" fontId="13" fillId="0" borderId="6" xfId="0" applyNumberFormat="1" applyFont="1" applyBorder="1" applyAlignment="1">
      <alignment horizontal="right" vertical="center" shrinkToFit="1"/>
    </xf>
    <xf numFmtId="190" fontId="13" fillId="0" borderId="4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left" vertical="center"/>
    </xf>
    <xf numFmtId="190" fontId="13" fillId="0" borderId="1" xfId="0" applyNumberFormat="1" applyFont="1" applyBorder="1" applyAlignment="1">
      <alignment horizontal="right" vertical="center" shrinkToFit="1"/>
    </xf>
    <xf numFmtId="190" fontId="13" fillId="0" borderId="11" xfId="0" applyNumberFormat="1" applyFont="1" applyBorder="1" applyAlignment="1">
      <alignment horizontal="right" vertical="center" shrinkToFit="1"/>
    </xf>
    <xf numFmtId="190" fontId="13" fillId="0" borderId="10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/>
    </xf>
    <xf numFmtId="190" fontId="13" fillId="0" borderId="13" xfId="0" applyNumberFormat="1" applyFont="1" applyBorder="1" applyAlignment="1">
      <alignment horizontal="right" vertical="center" shrinkToFit="1"/>
    </xf>
    <xf numFmtId="190" fontId="13" fillId="0" borderId="14" xfId="0" applyNumberFormat="1" applyFont="1" applyBorder="1" applyAlignment="1">
      <alignment horizontal="right" vertical="center" shrinkToFit="1"/>
    </xf>
    <xf numFmtId="190" fontId="13" fillId="0" borderId="15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center" vertical="center" textRotation="255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90" fontId="13" fillId="0" borderId="9" xfId="0" applyNumberFormat="1" applyFont="1" applyFill="1" applyBorder="1" applyAlignment="1">
      <alignment horizontal="right" vertical="center" shrinkToFit="1"/>
    </xf>
    <xf numFmtId="190" fontId="13" fillId="0" borderId="7" xfId="0" applyNumberFormat="1" applyFont="1" applyFill="1" applyBorder="1" applyAlignment="1">
      <alignment horizontal="right" vertical="center" shrinkToFit="1"/>
    </xf>
    <xf numFmtId="190" fontId="13" fillId="0" borderId="0" xfId="0" applyNumberFormat="1" applyFont="1" applyFill="1" applyBorder="1" applyAlignment="1">
      <alignment horizontal="right" vertical="center" shrinkToFit="1"/>
    </xf>
    <xf numFmtId="190" fontId="13" fillId="0" borderId="2" xfId="0" applyNumberFormat="1" applyFont="1" applyFill="1" applyBorder="1" applyAlignment="1">
      <alignment horizontal="right" vertical="center" shrinkToFit="1"/>
    </xf>
    <xf numFmtId="190" fontId="13" fillId="0" borderId="6" xfId="0" applyNumberFormat="1" applyFont="1" applyFill="1" applyBorder="1" applyAlignment="1">
      <alignment horizontal="right" vertical="center" shrinkToFit="1"/>
    </xf>
    <xf numFmtId="190" fontId="13" fillId="0" borderId="4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textRotation="255" wrapText="1"/>
    </xf>
    <xf numFmtId="38" fontId="13" fillId="0" borderId="13" xfId="17" applyFont="1" applyBorder="1" applyAlignment="1">
      <alignment horizontal="right" vertical="center" shrinkToFit="1"/>
    </xf>
    <xf numFmtId="38" fontId="13" fillId="0" borderId="14" xfId="17" applyFont="1" applyBorder="1" applyAlignment="1">
      <alignment horizontal="right" vertical="center" shrinkToFit="1"/>
    </xf>
    <xf numFmtId="38" fontId="13" fillId="0" borderId="15" xfId="17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shrinkToFit="1"/>
    </xf>
    <xf numFmtId="38" fontId="13" fillId="0" borderId="3" xfId="17" applyFont="1" applyBorder="1" applyAlignment="1">
      <alignment horizontal="right" vertical="center" shrinkToFit="1"/>
    </xf>
    <xf numFmtId="38" fontId="13" fillId="0" borderId="0" xfId="17" applyFont="1" applyBorder="1" applyAlignment="1">
      <alignment horizontal="right" vertical="center" shrinkToFit="1"/>
    </xf>
    <xf numFmtId="38" fontId="13" fillId="0" borderId="2" xfId="17" applyFont="1" applyBorder="1" applyAlignment="1">
      <alignment horizontal="right" vertical="center" shrinkToFit="1"/>
    </xf>
    <xf numFmtId="38" fontId="13" fillId="0" borderId="3" xfId="17" applyFont="1" applyBorder="1" applyAlignment="1">
      <alignment horizontal="right" shrinkToFit="1"/>
    </xf>
    <xf numFmtId="38" fontId="13" fillId="0" borderId="5" xfId="17" applyFont="1" applyBorder="1" applyAlignment="1">
      <alignment horizontal="right" vertical="center" shrinkToFit="1"/>
    </xf>
    <xf numFmtId="38" fontId="13" fillId="0" borderId="6" xfId="17" applyFont="1" applyBorder="1" applyAlignment="1">
      <alignment horizontal="right" vertical="center" shrinkToFit="1"/>
    </xf>
    <xf numFmtId="38" fontId="13" fillId="0" borderId="4" xfId="17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5" fillId="0" borderId="6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center" vertical="distributed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2" xfId="0" applyNumberFormat="1" applyFont="1" applyBorder="1" applyAlignment="1">
      <alignment horizontal="center" vertical="center" shrinkToFit="1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6" xfId="0" applyNumberFormat="1" applyFont="1" applyBorder="1" applyAlignment="1">
      <alignment horizontal="center" vertical="center" shrinkToFit="1"/>
    </xf>
    <xf numFmtId="190" fontId="0" fillId="0" borderId="6" xfId="0" applyNumberFormat="1" applyFont="1" applyBorder="1" applyAlignment="1">
      <alignment horizontal="center" vertical="center"/>
    </xf>
    <xf numFmtId="190" fontId="0" fillId="0" borderId="4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/>
    </xf>
    <xf numFmtId="190" fontId="0" fillId="0" borderId="8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190" fontId="13" fillId="0" borderId="16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90" fontId="13" fillId="0" borderId="5" xfId="0" applyNumberFormat="1" applyFont="1" applyFill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1" fontId="23" fillId="0" borderId="13" xfId="0" applyNumberFormat="1" applyFont="1" applyFill="1" applyBorder="1" applyAlignment="1">
      <alignment horizontal="center" vertical="center"/>
    </xf>
    <xf numFmtId="41" fontId="23" fillId="0" borderId="14" xfId="0" applyNumberFormat="1" applyFont="1" applyFill="1" applyBorder="1" applyAlignment="1">
      <alignment horizontal="center" vertical="center"/>
    </xf>
    <xf numFmtId="41" fontId="23" fillId="0" borderId="15" xfId="0" applyNumberFormat="1" applyFont="1" applyFill="1" applyBorder="1" applyAlignment="1">
      <alignment horizontal="center" vertical="center"/>
    </xf>
    <xf numFmtId="41" fontId="23" fillId="0" borderId="12" xfId="0" applyNumberFormat="1" applyFont="1" applyFill="1" applyBorder="1" applyAlignment="1">
      <alignment horizontal="center" vertical="center"/>
    </xf>
    <xf numFmtId="41" fontId="23" fillId="0" borderId="12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 wrapText="1"/>
    </xf>
    <xf numFmtId="41" fontId="16" fillId="0" borderId="12" xfId="0" applyNumberFormat="1" applyFont="1" applyFill="1" applyBorder="1" applyAlignment="1">
      <alignment horizontal="center" vertical="center" wrapText="1"/>
    </xf>
    <xf numFmtId="41" fontId="16" fillId="0" borderId="15" xfId="0" applyNumberFormat="1" applyFont="1" applyFill="1" applyBorder="1" applyAlignment="1">
      <alignment horizontal="center" vertical="center" wrapText="1"/>
    </xf>
    <xf numFmtId="41" fontId="23" fillId="0" borderId="15" xfId="0" applyNumberFormat="1" applyFont="1" applyFill="1" applyBorder="1" applyAlignment="1">
      <alignment horizontal="center" vertical="center" wrapText="1"/>
    </xf>
    <xf numFmtId="49" fontId="23" fillId="0" borderId="12" xfId="21" applyNumberFormat="1" applyFont="1" applyBorder="1" applyAlignment="1">
      <alignment horizontal="center" vertical="center"/>
      <protection/>
    </xf>
    <xf numFmtId="191" fontId="25" fillId="0" borderId="13" xfId="21" applyNumberFormat="1" applyFont="1" applyBorder="1" applyAlignment="1">
      <alignment horizontal="right" vertical="center" shrinkToFit="1"/>
      <protection/>
    </xf>
    <xf numFmtId="191" fontId="25" fillId="0" borderId="14" xfId="21" applyNumberFormat="1" applyFont="1" applyBorder="1" applyAlignment="1">
      <alignment horizontal="right" vertical="center" shrinkToFit="1"/>
      <protection/>
    </xf>
    <xf numFmtId="191" fontId="25" fillId="0" borderId="15" xfId="21" applyNumberFormat="1" applyFont="1" applyBorder="1" applyAlignment="1">
      <alignment horizontal="right" vertical="center" shrinkToFit="1"/>
      <protection/>
    </xf>
    <xf numFmtId="192" fontId="26" fillId="0" borderId="0" xfId="21" applyNumberFormat="1" applyFont="1" applyBorder="1">
      <alignment/>
      <protection/>
    </xf>
    <xf numFmtId="49" fontId="23" fillId="0" borderId="11" xfId="21" applyNumberFormat="1" applyFont="1" applyBorder="1" applyAlignment="1">
      <alignment horizontal="center" vertical="center"/>
      <protection/>
    </xf>
    <xf numFmtId="191" fontId="25" fillId="0" borderId="3" xfId="21" applyNumberFormat="1" applyFont="1" applyBorder="1" applyAlignment="1">
      <alignment horizontal="right" vertical="center" shrinkToFit="1"/>
      <protection/>
    </xf>
    <xf numFmtId="191" fontId="25" fillId="0" borderId="0" xfId="21" applyNumberFormat="1" applyFont="1" applyBorder="1" applyAlignment="1">
      <alignment horizontal="right" vertical="center" shrinkToFit="1"/>
      <protection/>
    </xf>
    <xf numFmtId="191" fontId="25" fillId="0" borderId="2" xfId="21" applyNumberFormat="1" applyFont="1" applyBorder="1" applyAlignment="1">
      <alignment horizontal="right" vertical="center" shrinkToFit="1"/>
      <protection/>
    </xf>
    <xf numFmtId="49" fontId="23" fillId="0" borderId="10" xfId="21" applyNumberFormat="1" applyFont="1" applyBorder="1" applyAlignment="1">
      <alignment horizontal="center" vertical="center"/>
      <protection/>
    </xf>
    <xf numFmtId="191" fontId="25" fillId="0" borderId="5" xfId="21" applyNumberFormat="1" applyFont="1" applyBorder="1" applyAlignment="1">
      <alignment horizontal="right" vertical="center" shrinkToFit="1"/>
      <protection/>
    </xf>
    <xf numFmtId="191" fontId="25" fillId="0" borderId="6" xfId="21" applyNumberFormat="1" applyFont="1" applyBorder="1" applyAlignment="1">
      <alignment horizontal="right" vertical="center" shrinkToFit="1"/>
      <protection/>
    </xf>
    <xf numFmtId="191" fontId="25" fillId="0" borderId="4" xfId="21" applyNumberFormat="1" applyFont="1" applyBorder="1" applyAlignment="1">
      <alignment horizontal="right" vertical="center" shrinkToFit="1"/>
      <protection/>
    </xf>
    <xf numFmtId="49" fontId="23" fillId="0" borderId="1" xfId="21" applyNumberFormat="1" applyFont="1" applyBorder="1" applyAlignment="1">
      <alignment horizontal="center" vertical="center"/>
      <protection/>
    </xf>
    <xf numFmtId="191" fontId="25" fillId="0" borderId="8" xfId="21" applyNumberFormat="1" applyFont="1" applyBorder="1" applyAlignment="1">
      <alignment horizontal="right" vertical="center" shrinkToFit="1"/>
      <protection/>
    </xf>
    <xf numFmtId="191" fontId="25" fillId="0" borderId="9" xfId="21" applyNumberFormat="1" applyFont="1" applyBorder="1" applyAlignment="1">
      <alignment horizontal="right" vertical="center" shrinkToFit="1"/>
      <protection/>
    </xf>
    <xf numFmtId="191" fontId="25" fillId="0" borderId="7" xfId="21" applyNumberFormat="1" applyFont="1" applyBorder="1" applyAlignment="1">
      <alignment horizontal="right" vertical="center" shrinkToFit="1"/>
      <protection/>
    </xf>
    <xf numFmtId="49" fontId="23" fillId="0" borderId="17" xfId="21" applyNumberFormat="1" applyFont="1" applyBorder="1" applyAlignment="1">
      <alignment horizontal="center" vertical="center"/>
      <protection/>
    </xf>
    <xf numFmtId="191" fontId="25" fillId="0" borderId="18" xfId="21" applyNumberFormat="1" applyFont="1" applyBorder="1" applyAlignment="1">
      <alignment horizontal="right" vertical="center" shrinkToFit="1"/>
      <protection/>
    </xf>
    <xf numFmtId="191" fontId="25" fillId="0" borderId="19" xfId="21" applyNumberFormat="1" applyFont="1" applyBorder="1" applyAlignment="1">
      <alignment horizontal="right" vertical="center" shrinkToFit="1"/>
      <protection/>
    </xf>
    <xf numFmtId="191" fontId="25" fillId="0" borderId="20" xfId="21" applyNumberFormat="1" applyFont="1" applyBorder="1" applyAlignment="1">
      <alignment horizontal="right" vertical="center" shrinkToFit="1"/>
      <protection/>
    </xf>
    <xf numFmtId="0" fontId="0" fillId="0" borderId="6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1" xfId="0" applyNumberFormat="1" applyFont="1" applyBorder="1" applyAlignment="1">
      <alignment horizontal="center" vertical="center" textRotation="255" wrapText="1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1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2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textRotation="255" wrapText="1"/>
    </xf>
    <xf numFmtId="49" fontId="9" fillId="0" borderId="7" xfId="0" applyNumberFormat="1" applyFont="1" applyBorder="1" applyAlignment="1">
      <alignment horizontal="center" vertical="center" textRotation="255"/>
    </xf>
    <xf numFmtId="41" fontId="23" fillId="0" borderId="12" xfId="0" applyNumberFormat="1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horizontal="center" vertical="center"/>
    </xf>
    <xf numFmtId="41" fontId="23" fillId="0" borderId="12" xfId="0" applyNumberFormat="1" applyFont="1" applyFill="1" applyBorder="1" applyAlignment="1">
      <alignment horizontal="center" vertical="center" wrapText="1"/>
    </xf>
    <xf numFmtId="49" fontId="22" fillId="0" borderId="12" xfId="22" applyNumberFormat="1" applyFont="1" applyFill="1" applyBorder="1" applyAlignment="1" applyProtection="1">
      <alignment horizontal="center" vertical="center"/>
      <protection locked="0"/>
    </xf>
    <xf numFmtId="49" fontId="22" fillId="0" borderId="11" xfId="22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1" fontId="23" fillId="0" borderId="8" xfId="0" applyNumberFormat="1" applyFont="1" applyFill="1" applyBorder="1" applyAlignment="1">
      <alignment horizontal="center" vertical="center"/>
    </xf>
    <xf numFmtId="41" fontId="23" fillId="0" borderId="9" xfId="0" applyNumberFormat="1" applyFont="1" applyFill="1" applyBorder="1" applyAlignment="1">
      <alignment horizontal="center" vertical="center"/>
    </xf>
    <xf numFmtId="41" fontId="23" fillId="0" borderId="7" xfId="0" applyNumberFormat="1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horizontal="center" vertical="center" wrapText="1"/>
    </xf>
    <xf numFmtId="41" fontId="23" fillId="0" borderId="3" xfId="0" applyNumberFormat="1" applyFont="1" applyFill="1" applyBorder="1" applyAlignment="1">
      <alignment horizontal="center" vertical="center"/>
    </xf>
    <xf numFmtId="41" fontId="23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4"/>
    </sheetView>
  </sheetViews>
  <sheetFormatPr defaultColWidth="9.00390625" defaultRowHeight="19.5" customHeight="1"/>
  <cols>
    <col min="1" max="1" width="3.125" style="2" customWidth="1"/>
    <col min="2" max="2" width="30.5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100" t="s">
        <v>181</v>
      </c>
      <c r="B1" s="14"/>
      <c r="C1" s="14"/>
      <c r="D1" s="14"/>
      <c r="E1" s="111"/>
      <c r="F1" s="111"/>
      <c r="G1" s="111"/>
      <c r="H1" s="111"/>
      <c r="I1" s="111"/>
      <c r="J1" s="111"/>
      <c r="K1" s="111"/>
      <c r="L1" s="111"/>
      <c r="M1" s="188" t="s">
        <v>231</v>
      </c>
      <c r="N1" s="188"/>
      <c r="O1" s="188"/>
    </row>
    <row r="2" spans="1:15" ht="19.5" customHeight="1">
      <c r="A2" s="197"/>
      <c r="B2" s="198"/>
      <c r="C2" s="179" t="s">
        <v>212</v>
      </c>
      <c r="D2" s="182" t="s">
        <v>47</v>
      </c>
      <c r="E2" s="183"/>
      <c r="F2" s="179" t="s">
        <v>211</v>
      </c>
      <c r="G2" s="194" t="s">
        <v>59</v>
      </c>
      <c r="H2" s="195"/>
      <c r="I2" s="195"/>
      <c r="J2" s="195"/>
      <c r="K2" s="195"/>
      <c r="L2" s="196"/>
      <c r="M2" s="194" t="s">
        <v>232</v>
      </c>
      <c r="N2" s="196"/>
      <c r="O2" s="179" t="s">
        <v>54</v>
      </c>
    </row>
    <row r="3" spans="1:15" ht="19.5" customHeight="1">
      <c r="A3" s="199"/>
      <c r="B3" s="200"/>
      <c r="C3" s="180"/>
      <c r="D3" s="184"/>
      <c r="E3" s="185"/>
      <c r="F3" s="180"/>
      <c r="G3" s="179" t="s">
        <v>48</v>
      </c>
      <c r="H3" s="191" t="s">
        <v>49</v>
      </c>
      <c r="I3" s="191" t="s">
        <v>51</v>
      </c>
      <c r="J3" s="191" t="s">
        <v>50</v>
      </c>
      <c r="K3" s="191" t="s">
        <v>52</v>
      </c>
      <c r="L3" s="179" t="s">
        <v>40</v>
      </c>
      <c r="M3" s="179" t="s">
        <v>53</v>
      </c>
      <c r="N3" s="179" t="s">
        <v>40</v>
      </c>
      <c r="O3" s="180"/>
    </row>
    <row r="4" spans="1:15" ht="95.25" customHeight="1">
      <c r="A4" s="201"/>
      <c r="B4" s="178"/>
      <c r="C4" s="181"/>
      <c r="D4" s="35" t="s">
        <v>233</v>
      </c>
      <c r="E4" s="34" t="s">
        <v>234</v>
      </c>
      <c r="F4" s="181"/>
      <c r="G4" s="181"/>
      <c r="H4" s="193"/>
      <c r="I4" s="193"/>
      <c r="J4" s="193"/>
      <c r="K4" s="193"/>
      <c r="L4" s="181"/>
      <c r="M4" s="181"/>
      <c r="N4" s="181"/>
      <c r="O4" s="181"/>
    </row>
    <row r="5" spans="1:15" ht="21" customHeight="1">
      <c r="A5" s="191" t="s">
        <v>4</v>
      </c>
      <c r="B5" s="36" t="s">
        <v>0</v>
      </c>
      <c r="C5" s="112">
        <v>6884</v>
      </c>
      <c r="D5" s="113">
        <v>1113</v>
      </c>
      <c r="E5" s="113">
        <v>442</v>
      </c>
      <c r="F5" s="113">
        <v>514</v>
      </c>
      <c r="G5" s="114">
        <v>0</v>
      </c>
      <c r="H5" s="114">
        <v>0</v>
      </c>
      <c r="I5" s="113">
        <v>5</v>
      </c>
      <c r="J5" s="114">
        <v>0</v>
      </c>
      <c r="K5" s="114">
        <v>0</v>
      </c>
      <c r="L5" s="113">
        <v>6</v>
      </c>
      <c r="M5" s="114">
        <v>0</v>
      </c>
      <c r="N5" s="114">
        <v>0</v>
      </c>
      <c r="O5" s="115">
        <v>4578</v>
      </c>
    </row>
    <row r="6" spans="1:15" ht="21" customHeight="1">
      <c r="A6" s="192"/>
      <c r="B6" s="37" t="s">
        <v>1</v>
      </c>
      <c r="C6" s="116">
        <v>1204</v>
      </c>
      <c r="D6" s="117">
        <v>278</v>
      </c>
      <c r="E6" s="117">
        <v>137</v>
      </c>
      <c r="F6" s="117">
        <v>88</v>
      </c>
      <c r="G6" s="118">
        <v>0</v>
      </c>
      <c r="H6" s="118">
        <v>0</v>
      </c>
      <c r="I6" s="117">
        <v>9</v>
      </c>
      <c r="J6" s="118">
        <v>0</v>
      </c>
      <c r="K6" s="118">
        <v>0</v>
      </c>
      <c r="L6" s="117">
        <v>4</v>
      </c>
      <c r="M6" s="118">
        <v>0</v>
      </c>
      <c r="N6" s="118">
        <v>0</v>
      </c>
      <c r="O6" s="119">
        <v>2631</v>
      </c>
    </row>
    <row r="7" spans="1:15" ht="21" customHeight="1">
      <c r="A7" s="192"/>
      <c r="B7" s="37" t="s">
        <v>2</v>
      </c>
      <c r="C7" s="116">
        <v>666</v>
      </c>
      <c r="D7" s="117">
        <v>166</v>
      </c>
      <c r="E7" s="117">
        <v>22</v>
      </c>
      <c r="F7" s="117">
        <v>18</v>
      </c>
      <c r="G7" s="118">
        <v>0</v>
      </c>
      <c r="H7" s="118">
        <v>0</v>
      </c>
      <c r="I7" s="117">
        <v>4</v>
      </c>
      <c r="J7" s="118">
        <v>0</v>
      </c>
      <c r="K7" s="118">
        <v>0</v>
      </c>
      <c r="L7" s="117">
        <v>42</v>
      </c>
      <c r="M7" s="118">
        <v>0</v>
      </c>
      <c r="N7" s="118">
        <v>0</v>
      </c>
      <c r="O7" s="119">
        <v>860</v>
      </c>
    </row>
    <row r="8" spans="1:15" ht="21" customHeight="1">
      <c r="A8" s="193"/>
      <c r="B8" s="38" t="s">
        <v>3</v>
      </c>
      <c r="C8" s="120">
        <v>8353</v>
      </c>
      <c r="D8" s="121">
        <v>1533</v>
      </c>
      <c r="E8" s="121">
        <v>1096</v>
      </c>
      <c r="F8" s="121">
        <v>874</v>
      </c>
      <c r="G8" s="122">
        <v>0</v>
      </c>
      <c r="H8" s="122">
        <v>0</v>
      </c>
      <c r="I8" s="121">
        <v>6</v>
      </c>
      <c r="J8" s="122">
        <v>0</v>
      </c>
      <c r="K8" s="122">
        <v>0</v>
      </c>
      <c r="L8" s="121">
        <v>2</v>
      </c>
      <c r="M8" s="122">
        <v>0</v>
      </c>
      <c r="N8" s="122">
        <v>0</v>
      </c>
      <c r="O8" s="123">
        <v>3902</v>
      </c>
    </row>
    <row r="9" spans="1:15" ht="21" customHeight="1">
      <c r="A9" s="187" t="s">
        <v>5</v>
      </c>
      <c r="B9" s="187"/>
      <c r="C9" s="124">
        <v>2002</v>
      </c>
      <c r="D9" s="125">
        <v>414</v>
      </c>
      <c r="E9" s="125">
        <v>197</v>
      </c>
      <c r="F9" s="125">
        <v>156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5">
        <v>5</v>
      </c>
      <c r="M9" s="122">
        <v>0</v>
      </c>
      <c r="N9" s="122">
        <v>0</v>
      </c>
      <c r="O9" s="126">
        <v>2271</v>
      </c>
    </row>
    <row r="10" spans="1:15" ht="21" customHeight="1">
      <c r="A10" s="187" t="s">
        <v>6</v>
      </c>
      <c r="B10" s="187"/>
      <c r="C10" s="124">
        <v>2</v>
      </c>
      <c r="D10" s="127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7">
        <v>0</v>
      </c>
      <c r="M10" s="122">
        <v>0</v>
      </c>
      <c r="N10" s="122">
        <v>0</v>
      </c>
      <c r="O10" s="126">
        <v>34</v>
      </c>
    </row>
    <row r="11" spans="1:15" ht="21" customHeight="1">
      <c r="A11" s="187" t="s">
        <v>7</v>
      </c>
      <c r="B11" s="187"/>
      <c r="C11" s="128">
        <v>0</v>
      </c>
      <c r="D11" s="127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7">
        <v>0</v>
      </c>
      <c r="M11" s="122">
        <v>0</v>
      </c>
      <c r="N11" s="122">
        <v>0</v>
      </c>
      <c r="O11" s="129">
        <v>0</v>
      </c>
    </row>
    <row r="12" spans="1:15" ht="21" customHeight="1">
      <c r="A12" s="187" t="s">
        <v>8</v>
      </c>
      <c r="B12" s="187"/>
      <c r="C12" s="124">
        <v>10</v>
      </c>
      <c r="D12" s="127">
        <v>1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7">
        <v>0</v>
      </c>
      <c r="M12" s="122">
        <v>0</v>
      </c>
      <c r="N12" s="122">
        <v>0</v>
      </c>
      <c r="O12" s="126">
        <v>79</v>
      </c>
    </row>
    <row r="13" spans="1:15" ht="21" customHeight="1">
      <c r="A13" s="187" t="s">
        <v>9</v>
      </c>
      <c r="B13" s="187"/>
      <c r="C13" s="128">
        <v>0</v>
      </c>
      <c r="D13" s="127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7">
        <v>0</v>
      </c>
      <c r="M13" s="122">
        <v>0</v>
      </c>
      <c r="N13" s="122">
        <v>0</v>
      </c>
      <c r="O13" s="129">
        <v>0</v>
      </c>
    </row>
    <row r="14" spans="1:15" ht="21" customHeight="1">
      <c r="A14" s="187" t="s">
        <v>10</v>
      </c>
      <c r="B14" s="187"/>
      <c r="C14" s="124">
        <v>2118</v>
      </c>
      <c r="D14" s="125">
        <v>528</v>
      </c>
      <c r="E14" s="125">
        <v>229</v>
      </c>
      <c r="F14" s="125">
        <v>179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7">
        <v>7</v>
      </c>
      <c r="M14" s="122">
        <v>0</v>
      </c>
      <c r="N14" s="122">
        <v>0</v>
      </c>
      <c r="O14" s="126">
        <v>2831</v>
      </c>
    </row>
    <row r="15" spans="1:15" ht="21" customHeight="1">
      <c r="A15" s="187" t="s">
        <v>11</v>
      </c>
      <c r="B15" s="187"/>
      <c r="C15" s="124">
        <v>41</v>
      </c>
      <c r="D15" s="125">
        <v>8</v>
      </c>
      <c r="E15" s="125">
        <v>4</v>
      </c>
      <c r="F15" s="125">
        <v>3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7">
        <v>0</v>
      </c>
      <c r="M15" s="122">
        <v>0</v>
      </c>
      <c r="N15" s="122">
        <v>0</v>
      </c>
      <c r="O15" s="126">
        <v>106</v>
      </c>
    </row>
    <row r="16" spans="1:15" ht="21" customHeight="1">
      <c r="A16" s="187" t="s">
        <v>12</v>
      </c>
      <c r="B16" s="187"/>
      <c r="C16" s="124">
        <v>191</v>
      </c>
      <c r="D16" s="125">
        <v>83</v>
      </c>
      <c r="E16" s="125">
        <v>12</v>
      </c>
      <c r="F16" s="125">
        <v>12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5">
        <v>3</v>
      </c>
      <c r="M16" s="122">
        <v>0</v>
      </c>
      <c r="N16" s="122">
        <v>0</v>
      </c>
      <c r="O16" s="126">
        <v>497</v>
      </c>
    </row>
    <row r="17" spans="1:15" ht="21" customHeight="1">
      <c r="A17" s="187" t="s">
        <v>13</v>
      </c>
      <c r="B17" s="187"/>
      <c r="C17" s="124">
        <v>144</v>
      </c>
      <c r="D17" s="125">
        <v>34</v>
      </c>
      <c r="E17" s="125">
        <v>6</v>
      </c>
      <c r="F17" s="125">
        <v>7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7">
        <v>1</v>
      </c>
      <c r="M17" s="122">
        <v>0</v>
      </c>
      <c r="N17" s="122">
        <v>0</v>
      </c>
      <c r="O17" s="126">
        <v>284</v>
      </c>
    </row>
    <row r="18" spans="1:15" ht="32.25" customHeight="1">
      <c r="A18" s="186" t="s">
        <v>235</v>
      </c>
      <c r="B18" s="175"/>
      <c r="C18" s="112">
        <v>79</v>
      </c>
      <c r="D18" s="113">
        <v>28</v>
      </c>
      <c r="E18" s="113">
        <v>1</v>
      </c>
      <c r="F18" s="113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14">
        <v>0</v>
      </c>
      <c r="M18" s="122">
        <v>0</v>
      </c>
      <c r="N18" s="122">
        <v>0</v>
      </c>
      <c r="O18" s="115">
        <v>120</v>
      </c>
    </row>
    <row r="19" spans="1:15" ht="21" customHeight="1">
      <c r="A19" s="187" t="s">
        <v>14</v>
      </c>
      <c r="B19" s="187"/>
      <c r="C19" s="124">
        <v>3210</v>
      </c>
      <c r="D19" s="125">
        <v>552</v>
      </c>
      <c r="E19" s="125">
        <v>231</v>
      </c>
      <c r="F19" s="125">
        <v>106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7">
        <v>0</v>
      </c>
      <c r="M19" s="122">
        <v>0</v>
      </c>
      <c r="N19" s="122">
        <v>0</v>
      </c>
      <c r="O19" s="126">
        <v>2834</v>
      </c>
    </row>
    <row r="20" spans="1:15" ht="21" customHeight="1">
      <c r="A20" s="187" t="s">
        <v>15</v>
      </c>
      <c r="B20" s="187"/>
      <c r="C20" s="124">
        <v>23</v>
      </c>
      <c r="D20" s="125">
        <v>8</v>
      </c>
      <c r="E20" s="127">
        <v>2</v>
      </c>
      <c r="F20" s="127">
        <v>1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7">
        <v>0</v>
      </c>
      <c r="M20" s="122">
        <v>0</v>
      </c>
      <c r="N20" s="122">
        <v>0</v>
      </c>
      <c r="O20" s="126">
        <v>44</v>
      </c>
    </row>
    <row r="21" spans="1:15" ht="21" customHeight="1">
      <c r="A21" s="187" t="s">
        <v>16</v>
      </c>
      <c r="B21" s="187"/>
      <c r="C21" s="124">
        <v>309</v>
      </c>
      <c r="D21" s="125">
        <v>65</v>
      </c>
      <c r="E21" s="125">
        <v>25</v>
      </c>
      <c r="F21" s="125">
        <v>34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5">
        <v>0</v>
      </c>
      <c r="M21" s="122">
        <v>0</v>
      </c>
      <c r="N21" s="122">
        <v>0</v>
      </c>
      <c r="O21" s="126">
        <v>616</v>
      </c>
    </row>
    <row r="22" spans="1:15" ht="21" customHeight="1">
      <c r="A22" s="187" t="s">
        <v>17</v>
      </c>
      <c r="B22" s="187"/>
      <c r="C22" s="124">
        <v>3534</v>
      </c>
      <c r="D22" s="125">
        <v>791</v>
      </c>
      <c r="E22" s="125">
        <v>247</v>
      </c>
      <c r="F22" s="125">
        <v>230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7">
        <v>8</v>
      </c>
      <c r="M22" s="122">
        <v>0</v>
      </c>
      <c r="N22" s="122">
        <v>0</v>
      </c>
      <c r="O22" s="126">
        <v>2831</v>
      </c>
    </row>
    <row r="23" spans="1:15" ht="21" customHeight="1">
      <c r="A23" s="187" t="s">
        <v>18</v>
      </c>
      <c r="B23" s="187"/>
      <c r="C23" s="124">
        <v>115</v>
      </c>
      <c r="D23" s="125">
        <v>20</v>
      </c>
      <c r="E23" s="125">
        <v>11</v>
      </c>
      <c r="F23" s="125">
        <v>8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7">
        <v>0</v>
      </c>
      <c r="M23" s="122">
        <v>0</v>
      </c>
      <c r="N23" s="122">
        <v>0</v>
      </c>
      <c r="O23" s="126">
        <v>178</v>
      </c>
    </row>
    <row r="24" spans="1:15" ht="21" customHeight="1">
      <c r="A24" s="187" t="s">
        <v>19</v>
      </c>
      <c r="B24" s="187"/>
      <c r="C24" s="124">
        <v>2001</v>
      </c>
      <c r="D24" s="125">
        <v>486</v>
      </c>
      <c r="E24" s="125">
        <v>152</v>
      </c>
      <c r="F24" s="125">
        <v>112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7">
        <v>2</v>
      </c>
      <c r="M24" s="122">
        <v>0</v>
      </c>
      <c r="N24" s="122">
        <v>0</v>
      </c>
      <c r="O24" s="126">
        <v>2422</v>
      </c>
    </row>
    <row r="25" spans="1:15" ht="21" customHeight="1">
      <c r="A25" s="187" t="s">
        <v>20</v>
      </c>
      <c r="B25" s="187"/>
      <c r="C25" s="124">
        <v>24</v>
      </c>
      <c r="D25" s="125">
        <v>3</v>
      </c>
      <c r="E25" s="125">
        <v>2</v>
      </c>
      <c r="F25" s="127">
        <v>2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7">
        <v>0</v>
      </c>
      <c r="M25" s="122">
        <v>0</v>
      </c>
      <c r="N25" s="122">
        <v>0</v>
      </c>
      <c r="O25" s="126">
        <v>97</v>
      </c>
    </row>
    <row r="26" spans="1:15" ht="21" customHeight="1">
      <c r="A26" s="187" t="s">
        <v>21</v>
      </c>
      <c r="B26" s="187"/>
      <c r="C26" s="124">
        <v>3</v>
      </c>
      <c r="D26" s="127">
        <v>0</v>
      </c>
      <c r="E26" s="127">
        <v>0</v>
      </c>
      <c r="F26" s="125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7">
        <v>0</v>
      </c>
      <c r="M26" s="122">
        <v>0</v>
      </c>
      <c r="N26" s="122">
        <v>0</v>
      </c>
      <c r="O26" s="126">
        <v>29</v>
      </c>
    </row>
    <row r="27" spans="1:15" ht="21" customHeight="1">
      <c r="A27" s="187" t="s">
        <v>22</v>
      </c>
      <c r="B27" s="187"/>
      <c r="C27" s="124">
        <v>2</v>
      </c>
      <c r="D27" s="127">
        <v>0</v>
      </c>
      <c r="E27" s="127">
        <v>0</v>
      </c>
      <c r="F27" s="127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7">
        <v>0</v>
      </c>
      <c r="M27" s="122">
        <v>0</v>
      </c>
      <c r="N27" s="122">
        <v>0</v>
      </c>
      <c r="O27" s="126">
        <v>1</v>
      </c>
    </row>
    <row r="28" spans="1:15" ht="21" customHeight="1">
      <c r="A28" s="187" t="s">
        <v>23</v>
      </c>
      <c r="B28" s="187"/>
      <c r="C28" s="128">
        <v>0</v>
      </c>
      <c r="D28" s="127">
        <v>0</v>
      </c>
      <c r="E28" s="127">
        <v>0</v>
      </c>
      <c r="F28" s="127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7">
        <v>0</v>
      </c>
      <c r="M28" s="122">
        <v>0</v>
      </c>
      <c r="N28" s="122">
        <v>0</v>
      </c>
      <c r="O28" s="129">
        <v>0</v>
      </c>
    </row>
    <row r="29" spans="1:15" ht="21" customHeight="1">
      <c r="A29" s="187" t="s">
        <v>24</v>
      </c>
      <c r="B29" s="187"/>
      <c r="C29" s="124">
        <v>97</v>
      </c>
      <c r="D29" s="125">
        <v>34</v>
      </c>
      <c r="E29" s="125">
        <v>3</v>
      </c>
      <c r="F29" s="125">
        <v>7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7">
        <v>0</v>
      </c>
      <c r="M29" s="122">
        <v>0</v>
      </c>
      <c r="N29" s="122">
        <v>0</v>
      </c>
      <c r="O29" s="126">
        <v>125</v>
      </c>
    </row>
    <row r="30" spans="1:15" ht="21" customHeight="1">
      <c r="A30" s="187" t="s">
        <v>25</v>
      </c>
      <c r="B30" s="187"/>
      <c r="C30" s="124">
        <v>64</v>
      </c>
      <c r="D30" s="125">
        <v>29</v>
      </c>
      <c r="E30" s="125">
        <v>0</v>
      </c>
      <c r="F30" s="125">
        <v>3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5">
        <v>0</v>
      </c>
      <c r="M30" s="122">
        <v>0</v>
      </c>
      <c r="N30" s="122">
        <v>0</v>
      </c>
      <c r="O30" s="126">
        <v>114</v>
      </c>
    </row>
    <row r="31" spans="1:15" ht="21" customHeight="1">
      <c r="A31" s="187" t="s">
        <v>26</v>
      </c>
      <c r="B31" s="187"/>
      <c r="C31" s="124">
        <v>55</v>
      </c>
      <c r="D31" s="125">
        <v>10</v>
      </c>
      <c r="E31" s="125">
        <v>5</v>
      </c>
      <c r="F31" s="125">
        <v>1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7">
        <v>0</v>
      </c>
      <c r="M31" s="122">
        <v>0</v>
      </c>
      <c r="N31" s="122">
        <v>0</v>
      </c>
      <c r="O31" s="126">
        <v>100</v>
      </c>
    </row>
    <row r="32" spans="1:15" ht="21" customHeight="1">
      <c r="A32" s="187" t="s">
        <v>27</v>
      </c>
      <c r="B32" s="187"/>
      <c r="C32" s="124">
        <v>58</v>
      </c>
      <c r="D32" s="125">
        <v>21</v>
      </c>
      <c r="E32" s="125">
        <v>0</v>
      </c>
      <c r="F32" s="127">
        <v>4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7">
        <v>0</v>
      </c>
      <c r="M32" s="122">
        <v>0</v>
      </c>
      <c r="N32" s="122">
        <v>0</v>
      </c>
      <c r="O32" s="126">
        <v>33</v>
      </c>
    </row>
    <row r="33" spans="1:15" ht="21" customHeight="1">
      <c r="A33" s="187" t="s">
        <v>28</v>
      </c>
      <c r="B33" s="187"/>
      <c r="C33" s="124">
        <v>225</v>
      </c>
      <c r="D33" s="125">
        <v>60</v>
      </c>
      <c r="E33" s="125">
        <v>3</v>
      </c>
      <c r="F33" s="125">
        <v>12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5">
        <v>0</v>
      </c>
      <c r="M33" s="122">
        <v>0</v>
      </c>
      <c r="N33" s="122">
        <v>0</v>
      </c>
      <c r="O33" s="126">
        <v>279</v>
      </c>
    </row>
    <row r="34" spans="1:15" ht="21" customHeight="1">
      <c r="A34" s="187" t="s">
        <v>29</v>
      </c>
      <c r="B34" s="187"/>
      <c r="C34" s="124">
        <v>3</v>
      </c>
      <c r="D34" s="125">
        <v>0</v>
      </c>
      <c r="E34" s="127">
        <v>0</v>
      </c>
      <c r="F34" s="127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7">
        <v>0</v>
      </c>
      <c r="M34" s="122">
        <v>0</v>
      </c>
      <c r="N34" s="122">
        <v>0</v>
      </c>
      <c r="O34" s="126">
        <v>2</v>
      </c>
    </row>
    <row r="35" spans="1:15" ht="21" customHeight="1">
      <c r="A35" s="187" t="s">
        <v>30</v>
      </c>
      <c r="B35" s="187"/>
      <c r="C35" s="124">
        <v>142</v>
      </c>
      <c r="D35" s="125">
        <v>46</v>
      </c>
      <c r="E35" s="125">
        <v>2</v>
      </c>
      <c r="F35" s="125">
        <v>5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5">
        <v>1</v>
      </c>
      <c r="M35" s="122">
        <v>0</v>
      </c>
      <c r="N35" s="122">
        <v>0</v>
      </c>
      <c r="O35" s="126">
        <v>188</v>
      </c>
    </row>
    <row r="36" spans="1:15" ht="21" customHeight="1">
      <c r="A36" s="187" t="s">
        <v>31</v>
      </c>
      <c r="B36" s="187"/>
      <c r="C36" s="124">
        <v>497</v>
      </c>
      <c r="D36" s="125">
        <v>138</v>
      </c>
      <c r="E36" s="125">
        <v>61</v>
      </c>
      <c r="F36" s="125">
        <v>22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5">
        <v>4</v>
      </c>
      <c r="M36" s="122">
        <v>0</v>
      </c>
      <c r="N36" s="122">
        <v>0</v>
      </c>
      <c r="O36" s="126">
        <v>871</v>
      </c>
    </row>
    <row r="37" spans="1:15" ht="32.25" customHeight="1">
      <c r="A37" s="186" t="s">
        <v>236</v>
      </c>
      <c r="B37" s="175"/>
      <c r="C37" s="112">
        <v>18</v>
      </c>
      <c r="D37" s="113">
        <v>3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15">
        <v>27</v>
      </c>
    </row>
    <row r="38" spans="1:15" ht="21" customHeight="1">
      <c r="A38" s="187" t="s">
        <v>32</v>
      </c>
      <c r="B38" s="187"/>
      <c r="C38" s="128">
        <v>0</v>
      </c>
      <c r="D38" s="127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9">
        <v>0</v>
      </c>
    </row>
    <row r="39" spans="1:15" ht="21" customHeight="1">
      <c r="A39" s="187" t="s">
        <v>33</v>
      </c>
      <c r="B39" s="187"/>
      <c r="C39" s="124">
        <v>64</v>
      </c>
      <c r="D39" s="125">
        <v>15</v>
      </c>
      <c r="E39" s="125">
        <v>3</v>
      </c>
      <c r="F39" s="125">
        <v>1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6">
        <v>137</v>
      </c>
    </row>
    <row r="40" spans="1:15" ht="21" customHeight="1">
      <c r="A40" s="187" t="s">
        <v>34</v>
      </c>
      <c r="B40" s="187"/>
      <c r="C40" s="124">
        <v>28</v>
      </c>
      <c r="D40" s="125">
        <v>9</v>
      </c>
      <c r="E40" s="127">
        <v>1</v>
      </c>
      <c r="F40" s="127">
        <v>1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6">
        <v>33</v>
      </c>
    </row>
    <row r="41" spans="1:15" ht="21" customHeight="1">
      <c r="A41" s="187" t="s">
        <v>35</v>
      </c>
      <c r="B41" s="187"/>
      <c r="C41" s="124">
        <v>55</v>
      </c>
      <c r="D41" s="125">
        <v>8</v>
      </c>
      <c r="E41" s="122">
        <v>0</v>
      </c>
      <c r="F41" s="127">
        <v>2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6">
        <v>16</v>
      </c>
    </row>
    <row r="42" spans="1:15" ht="21" customHeight="1">
      <c r="A42" s="189" t="s">
        <v>38</v>
      </c>
      <c r="B42" s="190"/>
      <c r="C42" s="124">
        <f aca="true" t="shared" si="0" ref="C42:O42">SUM(C5:C41)</f>
        <v>32221</v>
      </c>
      <c r="D42" s="125">
        <f t="shared" si="0"/>
        <v>6484</v>
      </c>
      <c r="E42" s="125">
        <f t="shared" si="0"/>
        <v>2894</v>
      </c>
      <c r="F42" s="125">
        <f t="shared" si="0"/>
        <v>2402</v>
      </c>
      <c r="G42" s="125">
        <f t="shared" si="0"/>
        <v>0</v>
      </c>
      <c r="H42" s="125">
        <f t="shared" si="0"/>
        <v>0</v>
      </c>
      <c r="I42" s="125">
        <f t="shared" si="0"/>
        <v>24</v>
      </c>
      <c r="J42" s="125">
        <f t="shared" si="0"/>
        <v>0</v>
      </c>
      <c r="K42" s="125">
        <f t="shared" si="0"/>
        <v>0</v>
      </c>
      <c r="L42" s="125">
        <f t="shared" si="0"/>
        <v>85</v>
      </c>
      <c r="M42" s="125">
        <f t="shared" si="0"/>
        <v>0</v>
      </c>
      <c r="N42" s="125">
        <f t="shared" si="0"/>
        <v>0</v>
      </c>
      <c r="O42" s="126">
        <f t="shared" si="0"/>
        <v>29170</v>
      </c>
    </row>
  </sheetData>
  <mergeCells count="51"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A27:B27"/>
    <mergeCell ref="A28:B28"/>
    <mergeCell ref="A29:B29"/>
    <mergeCell ref="A40:B40"/>
    <mergeCell ref="A36:B36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0:B10"/>
    <mergeCell ref="A12:B12"/>
    <mergeCell ref="A13:B13"/>
    <mergeCell ref="A14:B14"/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19"/>
  <sheetViews>
    <sheetView view="pageBreakPreview" zoomScaleSheetLayoutView="100" workbookViewId="0" topLeftCell="A1">
      <selection activeCell="A3" sqref="A3:B4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.75">
      <c r="A1" s="103" t="s">
        <v>178</v>
      </c>
      <c r="B1" s="89"/>
      <c r="C1" s="89"/>
      <c r="D1" s="89"/>
      <c r="E1" s="89"/>
      <c r="F1" s="89"/>
      <c r="G1" s="89"/>
      <c r="H1" s="89"/>
      <c r="I1" s="89"/>
    </row>
    <row r="2" spans="1:9" ht="13.5" customHeight="1">
      <c r="A2" s="89"/>
      <c r="B2" s="89"/>
      <c r="C2" s="89"/>
      <c r="D2" s="89"/>
      <c r="E2" s="89"/>
      <c r="F2" s="89"/>
      <c r="G2" s="89"/>
      <c r="H2" s="89"/>
      <c r="I2" s="90" t="s">
        <v>237</v>
      </c>
    </row>
    <row r="3" spans="1:9" ht="19.5" customHeight="1">
      <c r="A3" s="212" t="s">
        <v>46</v>
      </c>
      <c r="B3" s="213"/>
      <c r="C3" s="216" t="s">
        <v>207</v>
      </c>
      <c r="D3" s="217" t="s">
        <v>59</v>
      </c>
      <c r="E3" s="218"/>
      <c r="F3" s="218"/>
      <c r="G3" s="219"/>
      <c r="H3" s="203" t="s">
        <v>238</v>
      </c>
      <c r="I3" s="203" t="s">
        <v>213</v>
      </c>
    </row>
    <row r="4" spans="1:9" ht="40.5" customHeight="1">
      <c r="A4" s="214"/>
      <c r="B4" s="215"/>
      <c r="C4" s="216"/>
      <c r="D4" s="91" t="s">
        <v>60</v>
      </c>
      <c r="E4" s="91" t="s">
        <v>61</v>
      </c>
      <c r="F4" s="91" t="s">
        <v>62</v>
      </c>
      <c r="G4" s="92" t="s">
        <v>41</v>
      </c>
      <c r="H4" s="209"/>
      <c r="I4" s="204"/>
    </row>
    <row r="5" spans="1:9" ht="19.5" customHeight="1">
      <c r="A5" s="205" t="s">
        <v>38</v>
      </c>
      <c r="B5" s="206"/>
      <c r="C5" s="53">
        <f aca="true" t="shared" si="0" ref="C5:I5">SUM(C6:C19)</f>
        <v>6962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10</v>
      </c>
      <c r="H5" s="44">
        <f t="shared" si="0"/>
        <v>0</v>
      </c>
      <c r="I5" s="45">
        <f t="shared" si="0"/>
        <v>5153</v>
      </c>
    </row>
    <row r="6" spans="1:9" ht="19.5" customHeight="1">
      <c r="A6" s="207" t="s">
        <v>55</v>
      </c>
      <c r="B6" s="93" t="s">
        <v>56</v>
      </c>
      <c r="C6" s="54">
        <v>200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8">
        <v>249</v>
      </c>
    </row>
    <row r="7" spans="1:9" ht="19.5" customHeight="1">
      <c r="A7" s="208"/>
      <c r="B7" s="94" t="s">
        <v>57</v>
      </c>
      <c r="C7" s="54">
        <v>226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8">
        <v>7</v>
      </c>
    </row>
    <row r="8" spans="1:9" ht="19.5" customHeight="1">
      <c r="A8" s="208"/>
      <c r="B8" s="94" t="s">
        <v>58</v>
      </c>
      <c r="C8" s="54">
        <v>51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8">
        <v>2</v>
      </c>
    </row>
    <row r="9" spans="1:9" ht="19.5" customHeight="1">
      <c r="A9" s="209"/>
      <c r="B9" s="95" t="s">
        <v>41</v>
      </c>
      <c r="C9" s="55">
        <v>587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1">
        <v>635</v>
      </c>
    </row>
    <row r="10" spans="1:9" ht="19.5" customHeight="1">
      <c r="A10" s="210" t="s">
        <v>63</v>
      </c>
      <c r="B10" s="211"/>
      <c r="C10" s="54">
        <v>231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9.5" customHeight="1">
      <c r="A11" s="174" t="s">
        <v>64</v>
      </c>
      <c r="B11" s="202"/>
      <c r="C11" s="54">
        <v>410</v>
      </c>
      <c r="D11" s="47">
        <v>0</v>
      </c>
      <c r="E11" s="47">
        <v>0</v>
      </c>
      <c r="F11" s="47">
        <v>0</v>
      </c>
      <c r="G11" s="47">
        <v>8</v>
      </c>
      <c r="H11" s="47">
        <v>0</v>
      </c>
      <c r="I11" s="48">
        <v>256</v>
      </c>
    </row>
    <row r="12" spans="1:9" ht="19.5" customHeight="1">
      <c r="A12" s="174" t="s">
        <v>65</v>
      </c>
      <c r="B12" s="202"/>
      <c r="C12" s="54">
        <v>1098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8">
        <v>213</v>
      </c>
    </row>
    <row r="13" spans="1:9" ht="19.5" customHeight="1">
      <c r="A13" s="174" t="s">
        <v>66</v>
      </c>
      <c r="B13" s="202"/>
      <c r="C13" s="54">
        <v>642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245</v>
      </c>
    </row>
    <row r="14" spans="1:9" ht="19.5" customHeight="1">
      <c r="A14" s="174" t="s">
        <v>67</v>
      </c>
      <c r="B14" s="202"/>
      <c r="C14" s="54">
        <v>1278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8">
        <v>369</v>
      </c>
    </row>
    <row r="15" spans="1:9" ht="19.5" customHeight="1">
      <c r="A15" s="174" t="s">
        <v>68</v>
      </c>
      <c r="B15" s="202"/>
      <c r="C15" s="54">
        <v>1791</v>
      </c>
      <c r="D15" s="47">
        <v>0</v>
      </c>
      <c r="E15" s="47">
        <v>0</v>
      </c>
      <c r="F15" s="47">
        <v>0</v>
      </c>
      <c r="G15" s="47">
        <v>2</v>
      </c>
      <c r="H15" s="47">
        <v>0</v>
      </c>
      <c r="I15" s="48">
        <v>3119</v>
      </c>
    </row>
    <row r="16" spans="1:9" ht="19.5" customHeight="1">
      <c r="A16" s="174" t="s">
        <v>229</v>
      </c>
      <c r="B16" s="202"/>
      <c r="C16" s="54">
        <v>22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v>16</v>
      </c>
    </row>
    <row r="17" spans="1:9" ht="19.5" customHeight="1">
      <c r="A17" s="174" t="s">
        <v>69</v>
      </c>
      <c r="B17" s="202"/>
      <c r="C17" s="54">
        <v>111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</row>
    <row r="18" spans="1:9" ht="19.5" customHeight="1">
      <c r="A18" s="174" t="s">
        <v>70</v>
      </c>
      <c r="B18" s="202"/>
      <c r="C18" s="54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</row>
    <row r="19" spans="1:9" ht="33.75" customHeight="1">
      <c r="A19" s="176" t="s">
        <v>191</v>
      </c>
      <c r="B19" s="177"/>
      <c r="C19" s="55">
        <v>315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1">
        <v>41</v>
      </c>
    </row>
  </sheetData>
  <mergeCells count="17">
    <mergeCell ref="I3:I4"/>
    <mergeCell ref="A5:B5"/>
    <mergeCell ref="A6:A9"/>
    <mergeCell ref="A10:B10"/>
    <mergeCell ref="A3:B4"/>
    <mergeCell ref="C3:C4"/>
    <mergeCell ref="D3:G3"/>
    <mergeCell ref="H3:H4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L10"/>
  <sheetViews>
    <sheetView view="pageBreakPreview" zoomScaleSheetLayoutView="100" workbookViewId="0" topLeftCell="A1">
      <selection activeCell="A2" sqref="A2:B4"/>
    </sheetView>
  </sheetViews>
  <sheetFormatPr defaultColWidth="9.00390625" defaultRowHeight="13.5"/>
  <cols>
    <col min="1" max="1" width="4.00390625" style="0" customWidth="1"/>
    <col min="3" max="12" width="8.625" style="0" customWidth="1"/>
  </cols>
  <sheetData>
    <row r="1" spans="1:12" ht="21">
      <c r="A1" s="102" t="s">
        <v>179</v>
      </c>
      <c r="B1" s="101"/>
      <c r="L1" s="40" t="s">
        <v>293</v>
      </c>
    </row>
    <row r="2" spans="1:12" ht="30" customHeight="1">
      <c r="A2" s="222"/>
      <c r="B2" s="223"/>
      <c r="C2" s="216" t="s">
        <v>71</v>
      </c>
      <c r="D2" s="231"/>
      <c r="E2" s="231"/>
      <c r="F2" s="231"/>
      <c r="G2" s="231"/>
      <c r="H2" s="231"/>
      <c r="I2" s="231"/>
      <c r="J2" s="231"/>
      <c r="K2" s="231"/>
      <c r="L2" s="179" t="s">
        <v>228</v>
      </c>
    </row>
    <row r="3" spans="1:12" ht="30" customHeight="1">
      <c r="A3" s="224"/>
      <c r="B3" s="225"/>
      <c r="C3" s="179" t="s">
        <v>78</v>
      </c>
      <c r="D3" s="179" t="s">
        <v>79</v>
      </c>
      <c r="E3" s="216" t="s">
        <v>72</v>
      </c>
      <c r="F3" s="216"/>
      <c r="G3" s="216"/>
      <c r="H3" s="216"/>
      <c r="I3" s="216"/>
      <c r="J3" s="216"/>
      <c r="K3" s="216"/>
      <c r="L3" s="180"/>
    </row>
    <row r="4" spans="1:12" ht="74.25" customHeight="1">
      <c r="A4" s="226"/>
      <c r="B4" s="227"/>
      <c r="C4" s="181"/>
      <c r="D4" s="181"/>
      <c r="E4" s="75" t="s">
        <v>80</v>
      </c>
      <c r="F4" s="60" t="s">
        <v>73</v>
      </c>
      <c r="G4" s="60" t="s">
        <v>74</v>
      </c>
      <c r="H4" s="60" t="s">
        <v>75</v>
      </c>
      <c r="I4" s="60" t="s">
        <v>76</v>
      </c>
      <c r="J4" s="60" t="s">
        <v>77</v>
      </c>
      <c r="K4" s="75" t="s">
        <v>230</v>
      </c>
      <c r="L4" s="181"/>
    </row>
    <row r="5" spans="1:12" ht="30" customHeight="1">
      <c r="A5" s="228" t="s">
        <v>81</v>
      </c>
      <c r="B5" s="183"/>
      <c r="C5" s="57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9">
        <v>0</v>
      </c>
    </row>
    <row r="6" spans="1:12" ht="30" customHeight="1">
      <c r="A6" s="229" t="s">
        <v>82</v>
      </c>
      <c r="B6" s="230"/>
      <c r="C6" s="46">
        <v>100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8">
        <v>12</v>
      </c>
    </row>
    <row r="7" spans="1:12" ht="30" customHeight="1">
      <c r="A7" s="184" t="s">
        <v>223</v>
      </c>
      <c r="B7" s="185"/>
      <c r="C7" s="49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1">
        <v>0</v>
      </c>
    </row>
    <row r="8" spans="1:12" ht="30" customHeight="1">
      <c r="A8" s="191" t="s">
        <v>83</v>
      </c>
      <c r="B8" s="41" t="s">
        <v>84</v>
      </c>
      <c r="C8" s="43">
        <v>11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5">
        <v>1</v>
      </c>
    </row>
    <row r="9" spans="1:12" ht="30" customHeight="1">
      <c r="A9" s="193"/>
      <c r="B9" s="41" t="s">
        <v>85</v>
      </c>
      <c r="C9" s="43">
        <v>20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5">
        <v>7</v>
      </c>
    </row>
    <row r="10" spans="1:12" ht="30" customHeight="1">
      <c r="A10" s="220" t="s">
        <v>86</v>
      </c>
      <c r="B10" s="221"/>
      <c r="C10" s="43">
        <v>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5">
        <v>0</v>
      </c>
    </row>
  </sheetData>
  <mergeCells count="11">
    <mergeCell ref="L2:L4"/>
    <mergeCell ref="C2:K2"/>
    <mergeCell ref="E3:K3"/>
    <mergeCell ref="C3:C4"/>
    <mergeCell ref="D3:D4"/>
    <mergeCell ref="A10:B10"/>
    <mergeCell ref="A2:B4"/>
    <mergeCell ref="A8:A9"/>
    <mergeCell ref="A5:B5"/>
    <mergeCell ref="A6:B6"/>
    <mergeCell ref="A7:B7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9"/>
  <sheetViews>
    <sheetView view="pageBreakPreview" zoomScaleSheetLayoutView="100" workbookViewId="0" topLeftCell="A1">
      <selection activeCell="A2" sqref="A2:B3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39" t="s">
        <v>180</v>
      </c>
      <c r="G1" s="40" t="s">
        <v>239</v>
      </c>
    </row>
    <row r="2" spans="1:7" ht="13.5" customHeight="1">
      <c r="A2" s="232"/>
      <c r="B2" s="233"/>
      <c r="C2" s="216" t="s">
        <v>214</v>
      </c>
      <c r="D2" s="231" t="s">
        <v>88</v>
      </c>
      <c r="E2" s="231"/>
      <c r="F2" s="231"/>
      <c r="G2" s="237" t="s">
        <v>91</v>
      </c>
    </row>
    <row r="3" spans="1:7" ht="27">
      <c r="A3" s="234"/>
      <c r="B3" s="235"/>
      <c r="C3" s="231"/>
      <c r="D3" s="41" t="s">
        <v>240</v>
      </c>
      <c r="E3" s="42" t="s">
        <v>89</v>
      </c>
      <c r="F3" s="42" t="s">
        <v>90</v>
      </c>
      <c r="G3" s="238"/>
    </row>
    <row r="4" spans="1:7" ht="21" customHeight="1">
      <c r="A4" s="220" t="s">
        <v>87</v>
      </c>
      <c r="B4" s="221"/>
      <c r="C4" s="53">
        <v>0</v>
      </c>
      <c r="D4" s="53">
        <v>0</v>
      </c>
      <c r="E4" s="130"/>
      <c r="F4" s="130"/>
      <c r="G4" s="53">
        <f>SUM(C4:F4)</f>
        <v>0</v>
      </c>
    </row>
    <row r="5" spans="1:7" ht="21" customHeight="1">
      <c r="A5" s="220" t="s">
        <v>82</v>
      </c>
      <c r="B5" s="221"/>
      <c r="C5" s="130"/>
      <c r="D5" s="53">
        <v>513</v>
      </c>
      <c r="E5" s="53">
        <v>257</v>
      </c>
      <c r="F5" s="53">
        <v>33972</v>
      </c>
      <c r="G5" s="53">
        <f>SUM(D5:F5)</f>
        <v>34742</v>
      </c>
    </row>
    <row r="6" spans="1:7" ht="21" customHeight="1">
      <c r="A6" s="220" t="s">
        <v>223</v>
      </c>
      <c r="B6" s="221"/>
      <c r="C6" s="130"/>
      <c r="D6" s="53">
        <v>0</v>
      </c>
      <c r="E6" s="53">
        <v>0</v>
      </c>
      <c r="F6" s="53">
        <v>6453</v>
      </c>
      <c r="G6" s="53">
        <f>SUM(C6:F6)</f>
        <v>6453</v>
      </c>
    </row>
    <row r="7" spans="1:7" ht="33.75" customHeight="1">
      <c r="A7" s="236" t="s">
        <v>83</v>
      </c>
      <c r="B7" s="41" t="s">
        <v>84</v>
      </c>
      <c r="C7" s="130"/>
      <c r="D7" s="53">
        <v>0</v>
      </c>
      <c r="E7" s="53">
        <v>0</v>
      </c>
      <c r="F7" s="53">
        <v>758</v>
      </c>
      <c r="G7" s="53">
        <f>SUM(C7:F7)</f>
        <v>758</v>
      </c>
    </row>
    <row r="8" spans="1:7" ht="32.25" customHeight="1">
      <c r="A8" s="236"/>
      <c r="B8" s="41" t="s">
        <v>85</v>
      </c>
      <c r="C8" s="130"/>
      <c r="D8" s="53">
        <v>0</v>
      </c>
      <c r="E8" s="53">
        <v>0</v>
      </c>
      <c r="F8" s="53">
        <v>319</v>
      </c>
      <c r="G8" s="53">
        <f>SUM(C8:F8)</f>
        <v>319</v>
      </c>
    </row>
    <row r="9" spans="1:7" ht="21" customHeight="1">
      <c r="A9" s="52" t="s">
        <v>86</v>
      </c>
      <c r="B9" s="11"/>
      <c r="C9" s="130"/>
      <c r="D9" s="53">
        <v>0</v>
      </c>
      <c r="E9" s="53">
        <v>0</v>
      </c>
      <c r="F9" s="53">
        <v>0</v>
      </c>
      <c r="G9" s="53">
        <f>SUM(C9:F9)</f>
        <v>0</v>
      </c>
    </row>
  </sheetData>
  <mergeCells count="8">
    <mergeCell ref="G2:G3"/>
    <mergeCell ref="D2:F2"/>
    <mergeCell ref="A4:B4"/>
    <mergeCell ref="A5:B5"/>
    <mergeCell ref="A6:B6"/>
    <mergeCell ref="A2:B3"/>
    <mergeCell ref="A7:A8"/>
    <mergeCell ref="C2:C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I12"/>
  <sheetViews>
    <sheetView workbookViewId="0" topLeftCell="A1">
      <selection activeCell="A2" sqref="A2:A4"/>
    </sheetView>
  </sheetViews>
  <sheetFormatPr defaultColWidth="9.00390625" defaultRowHeight="15" customHeight="1"/>
  <cols>
    <col min="1" max="1" width="12.25390625" style="5" customWidth="1"/>
    <col min="2" max="4" width="9.50390625" style="3" customWidth="1"/>
    <col min="5" max="6" width="9.00390625" style="3" customWidth="1"/>
    <col min="7" max="9" width="9.50390625" style="3" customWidth="1"/>
    <col min="10" max="10" width="3.25390625" style="3" customWidth="1"/>
    <col min="11" max="16384" width="9.00390625" style="3" customWidth="1"/>
  </cols>
  <sheetData>
    <row r="1" spans="1:9" ht="13.5">
      <c r="A1" s="96" t="s">
        <v>187</v>
      </c>
      <c r="B1" s="172"/>
      <c r="C1" s="172"/>
      <c r="D1" s="172"/>
      <c r="E1" s="172"/>
      <c r="F1" s="172"/>
      <c r="G1" s="172"/>
      <c r="H1" s="172"/>
      <c r="I1" s="97" t="s">
        <v>241</v>
      </c>
    </row>
    <row r="2" spans="1:9" ht="25.5" customHeight="1">
      <c r="A2" s="240" t="s">
        <v>227</v>
      </c>
      <c r="B2" s="243" t="s">
        <v>132</v>
      </c>
      <c r="C2" s="244"/>
      <c r="D2" s="245"/>
      <c r="E2" s="243" t="s">
        <v>208</v>
      </c>
      <c r="F2" s="245"/>
      <c r="G2" s="246" t="s">
        <v>209</v>
      </c>
      <c r="H2" s="247"/>
      <c r="I2" s="248" t="s">
        <v>190</v>
      </c>
    </row>
    <row r="3" spans="1:9" ht="14.25" customHeight="1">
      <c r="A3" s="241"/>
      <c r="B3" s="249" t="s">
        <v>133</v>
      </c>
      <c r="C3" s="251" t="s">
        <v>134</v>
      </c>
      <c r="D3" s="173"/>
      <c r="E3" s="239" t="s">
        <v>45</v>
      </c>
      <c r="F3" s="239" t="s">
        <v>39</v>
      </c>
      <c r="G3" s="253" t="s">
        <v>210</v>
      </c>
      <c r="H3" s="254" t="s">
        <v>135</v>
      </c>
      <c r="I3" s="249"/>
    </row>
    <row r="4" spans="1:9" ht="33.75">
      <c r="A4" s="242"/>
      <c r="B4" s="250"/>
      <c r="C4" s="252"/>
      <c r="D4" s="106" t="s">
        <v>189</v>
      </c>
      <c r="E4" s="239"/>
      <c r="F4" s="239"/>
      <c r="G4" s="250"/>
      <c r="H4" s="252"/>
      <c r="I4" s="250"/>
    </row>
    <row r="5" spans="1:9" ht="21" customHeight="1">
      <c r="A5" s="26" t="s">
        <v>36</v>
      </c>
      <c r="B5" s="22">
        <v>438</v>
      </c>
      <c r="C5" s="23">
        <v>941</v>
      </c>
      <c r="D5" s="23">
        <v>0</v>
      </c>
      <c r="E5" s="23">
        <v>0</v>
      </c>
      <c r="F5" s="23">
        <v>0</v>
      </c>
      <c r="G5" s="23">
        <v>898</v>
      </c>
      <c r="H5" s="23">
        <v>13</v>
      </c>
      <c r="I5" s="21">
        <v>1</v>
      </c>
    </row>
    <row r="6" spans="1:9" ht="21" customHeight="1">
      <c r="A6" s="29" t="s">
        <v>136</v>
      </c>
      <c r="B6" s="16">
        <v>97</v>
      </c>
      <c r="C6" s="17">
        <v>278</v>
      </c>
      <c r="D6" s="17">
        <v>0</v>
      </c>
      <c r="E6" s="17">
        <v>0</v>
      </c>
      <c r="F6" s="17">
        <v>0</v>
      </c>
      <c r="G6" s="17">
        <v>253</v>
      </c>
      <c r="H6" s="17">
        <v>6</v>
      </c>
      <c r="I6" s="15">
        <v>0</v>
      </c>
    </row>
    <row r="7" spans="1:9" ht="21" customHeight="1">
      <c r="A7" s="25" t="s">
        <v>224</v>
      </c>
      <c r="B7" s="16">
        <v>64</v>
      </c>
      <c r="C7" s="17">
        <v>37</v>
      </c>
      <c r="D7" s="17">
        <v>0</v>
      </c>
      <c r="E7" s="17">
        <v>0</v>
      </c>
      <c r="F7" s="17">
        <v>0</v>
      </c>
      <c r="G7" s="17">
        <v>37</v>
      </c>
      <c r="H7" s="17">
        <v>0</v>
      </c>
      <c r="I7" s="15">
        <v>0</v>
      </c>
    </row>
    <row r="8" spans="1:9" ht="21" customHeight="1">
      <c r="A8" s="25" t="s">
        <v>243</v>
      </c>
      <c r="B8" s="16">
        <v>85</v>
      </c>
      <c r="C8" s="17">
        <v>140</v>
      </c>
      <c r="D8" s="17">
        <v>0</v>
      </c>
      <c r="E8" s="17">
        <v>0</v>
      </c>
      <c r="F8" s="17">
        <v>0</v>
      </c>
      <c r="G8" s="17">
        <v>135</v>
      </c>
      <c r="H8" s="17">
        <v>3</v>
      </c>
      <c r="I8" s="15">
        <v>1</v>
      </c>
    </row>
    <row r="9" spans="1:9" ht="21" customHeight="1">
      <c r="A9" s="25" t="s">
        <v>244</v>
      </c>
      <c r="B9" s="16">
        <v>48</v>
      </c>
      <c r="C9" s="17">
        <v>93</v>
      </c>
      <c r="D9" s="17">
        <v>0</v>
      </c>
      <c r="E9" s="17">
        <v>0</v>
      </c>
      <c r="F9" s="17">
        <v>0</v>
      </c>
      <c r="G9" s="17">
        <v>89</v>
      </c>
      <c r="H9" s="17">
        <v>0</v>
      </c>
      <c r="I9" s="15">
        <v>0</v>
      </c>
    </row>
    <row r="10" spans="1:9" ht="21" customHeight="1">
      <c r="A10" s="25" t="s">
        <v>245</v>
      </c>
      <c r="B10" s="16">
        <v>98</v>
      </c>
      <c r="C10" s="17">
        <v>319</v>
      </c>
      <c r="D10" s="17">
        <v>0</v>
      </c>
      <c r="E10" s="17">
        <v>0</v>
      </c>
      <c r="F10" s="17">
        <v>0</v>
      </c>
      <c r="G10" s="17">
        <v>314</v>
      </c>
      <c r="H10" s="17">
        <v>4</v>
      </c>
      <c r="I10" s="15">
        <v>0</v>
      </c>
    </row>
    <row r="11" spans="1:9" ht="21" customHeight="1">
      <c r="A11" s="25" t="s">
        <v>246</v>
      </c>
      <c r="B11" s="16">
        <v>15</v>
      </c>
      <c r="C11" s="17">
        <v>24</v>
      </c>
      <c r="D11" s="17">
        <v>0</v>
      </c>
      <c r="E11" s="17">
        <v>0</v>
      </c>
      <c r="F11" s="17">
        <v>0</v>
      </c>
      <c r="G11" s="17">
        <v>22</v>
      </c>
      <c r="H11" s="17">
        <v>0</v>
      </c>
      <c r="I11" s="15">
        <v>0</v>
      </c>
    </row>
    <row r="12" spans="1:9" ht="21" customHeight="1">
      <c r="A12" s="24" t="s">
        <v>284</v>
      </c>
      <c r="B12" s="19">
        <v>31</v>
      </c>
      <c r="C12" s="20">
        <v>50</v>
      </c>
      <c r="D12" s="20">
        <v>0</v>
      </c>
      <c r="E12" s="20">
        <v>0</v>
      </c>
      <c r="F12" s="20">
        <v>0</v>
      </c>
      <c r="G12" s="20">
        <v>48</v>
      </c>
      <c r="H12" s="20">
        <v>0</v>
      </c>
      <c r="I12" s="18">
        <v>0</v>
      </c>
    </row>
  </sheetData>
  <mergeCells count="11">
    <mergeCell ref="I2:I4"/>
    <mergeCell ref="B3:B4"/>
    <mergeCell ref="C3:C4"/>
    <mergeCell ref="G3:G4"/>
    <mergeCell ref="H3:H4"/>
    <mergeCell ref="E2:F2"/>
    <mergeCell ref="E3:E4"/>
    <mergeCell ref="F3:F4"/>
    <mergeCell ref="A2:A4"/>
    <mergeCell ref="B2:D2"/>
    <mergeCell ref="G2:H2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Y51"/>
  <sheetViews>
    <sheetView view="pageBreakPreview" zoomScaleSheetLayoutView="100" workbookViewId="0" topLeftCell="A1">
      <selection activeCell="A2" sqref="A2:A4"/>
    </sheetView>
  </sheetViews>
  <sheetFormatPr defaultColWidth="9.00390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104" t="s">
        <v>188</v>
      </c>
      <c r="B1" s="98"/>
      <c r="C1" s="98"/>
      <c r="D1" s="98"/>
      <c r="E1" s="98"/>
      <c r="F1" s="98"/>
      <c r="G1" s="98"/>
      <c r="H1" s="98"/>
      <c r="I1" s="98"/>
      <c r="J1" s="99"/>
      <c r="K1" s="262" t="s">
        <v>241</v>
      </c>
      <c r="L1" s="262" t="s">
        <v>182</v>
      </c>
      <c r="M1" s="131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240" t="s">
        <v>43</v>
      </c>
      <c r="B2" s="257" t="s">
        <v>92</v>
      </c>
      <c r="C2" s="257"/>
      <c r="D2" s="257"/>
      <c r="E2" s="257"/>
      <c r="F2" s="257"/>
      <c r="G2" s="257" t="s">
        <v>93</v>
      </c>
      <c r="H2" s="257"/>
      <c r="I2" s="257"/>
      <c r="J2" s="257"/>
      <c r="K2" s="257"/>
      <c r="L2" s="257"/>
    </row>
    <row r="3" spans="1:12" s="9" customFormat="1" ht="12.75" customHeight="1">
      <c r="A3" s="241"/>
      <c r="B3" s="258" t="s">
        <v>98</v>
      </c>
      <c r="C3" s="258" t="s">
        <v>225</v>
      </c>
      <c r="D3" s="258" t="s">
        <v>226</v>
      </c>
      <c r="E3" s="258" t="s">
        <v>42</v>
      </c>
      <c r="F3" s="258" t="s">
        <v>40</v>
      </c>
      <c r="G3" s="257" t="s">
        <v>95</v>
      </c>
      <c r="H3" s="257"/>
      <c r="I3" s="257"/>
      <c r="J3" s="257" t="s">
        <v>96</v>
      </c>
      <c r="K3" s="257"/>
      <c r="L3" s="257"/>
    </row>
    <row r="4" spans="1:12" s="9" customFormat="1" ht="63" customHeight="1">
      <c r="A4" s="242"/>
      <c r="B4" s="259"/>
      <c r="C4" s="259"/>
      <c r="D4" s="259"/>
      <c r="E4" s="259"/>
      <c r="F4" s="259"/>
      <c r="G4" s="63" t="s">
        <v>242</v>
      </c>
      <c r="H4" s="63" t="s">
        <v>104</v>
      </c>
      <c r="I4" s="62" t="s">
        <v>40</v>
      </c>
      <c r="J4" s="63" t="s">
        <v>242</v>
      </c>
      <c r="K4" s="63" t="s">
        <v>104</v>
      </c>
      <c r="L4" s="62" t="s">
        <v>41</v>
      </c>
    </row>
    <row r="5" spans="1:51" ht="17.25" customHeight="1">
      <c r="A5" s="30" t="s">
        <v>36</v>
      </c>
      <c r="B5" s="64">
        <f aca="true" t="shared" si="0" ref="B5:L5">SUM(B6:B12)</f>
        <v>16388</v>
      </c>
      <c r="C5" s="64">
        <f t="shared" si="0"/>
        <v>17</v>
      </c>
      <c r="D5" s="64">
        <f t="shared" si="0"/>
        <v>7028</v>
      </c>
      <c r="E5" s="64">
        <f t="shared" si="0"/>
        <v>0</v>
      </c>
      <c r="F5" s="64">
        <f t="shared" si="0"/>
        <v>19915</v>
      </c>
      <c r="G5" s="64">
        <f t="shared" si="0"/>
        <v>3803</v>
      </c>
      <c r="H5" s="64">
        <f t="shared" si="0"/>
        <v>0</v>
      </c>
      <c r="I5" s="64">
        <f t="shared" si="0"/>
        <v>162</v>
      </c>
      <c r="J5" s="64">
        <f t="shared" si="0"/>
        <v>8923</v>
      </c>
      <c r="K5" s="64">
        <f t="shared" si="0"/>
        <v>2175</v>
      </c>
      <c r="L5" s="65">
        <f t="shared" si="0"/>
        <v>3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28" t="s">
        <v>37</v>
      </c>
      <c r="B6" s="66">
        <v>804</v>
      </c>
      <c r="C6" s="66">
        <v>0</v>
      </c>
      <c r="D6" s="66">
        <v>313</v>
      </c>
      <c r="E6" s="66">
        <v>0</v>
      </c>
      <c r="F6" s="66">
        <v>4643</v>
      </c>
      <c r="G6" s="66">
        <v>365</v>
      </c>
      <c r="H6" s="66">
        <v>0</v>
      </c>
      <c r="I6" s="66">
        <v>0</v>
      </c>
      <c r="J6" s="66">
        <v>826</v>
      </c>
      <c r="K6" s="66">
        <v>390</v>
      </c>
      <c r="L6" s="67">
        <v>0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25" t="s">
        <v>224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7">
        <v>0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25" t="s">
        <v>285</v>
      </c>
      <c r="B8" s="66">
        <v>2949</v>
      </c>
      <c r="C8" s="66">
        <v>16</v>
      </c>
      <c r="D8" s="66">
        <v>123</v>
      </c>
      <c r="E8" s="66">
        <v>0</v>
      </c>
      <c r="F8" s="66">
        <v>1996</v>
      </c>
      <c r="G8" s="66">
        <v>264</v>
      </c>
      <c r="H8" s="66">
        <v>0</v>
      </c>
      <c r="I8" s="66">
        <v>0</v>
      </c>
      <c r="J8" s="66">
        <v>864</v>
      </c>
      <c r="K8" s="66">
        <v>295</v>
      </c>
      <c r="L8" s="67">
        <v>0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25" t="s">
        <v>286</v>
      </c>
      <c r="B9" s="66">
        <v>8004</v>
      </c>
      <c r="C9" s="66">
        <v>0</v>
      </c>
      <c r="D9" s="66">
        <v>6105</v>
      </c>
      <c r="E9" s="66">
        <v>0</v>
      </c>
      <c r="F9" s="66">
        <v>6815</v>
      </c>
      <c r="G9" s="66">
        <v>2678</v>
      </c>
      <c r="H9" s="66">
        <v>0</v>
      </c>
      <c r="I9" s="66">
        <v>0</v>
      </c>
      <c r="J9" s="66">
        <v>1457</v>
      </c>
      <c r="K9" s="66">
        <v>670</v>
      </c>
      <c r="L9" s="67">
        <v>0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25" t="s">
        <v>287</v>
      </c>
      <c r="B10" s="66">
        <v>401</v>
      </c>
      <c r="C10" s="66">
        <v>0</v>
      </c>
      <c r="D10" s="66">
        <v>0</v>
      </c>
      <c r="E10" s="66">
        <v>0</v>
      </c>
      <c r="F10" s="66">
        <v>1623</v>
      </c>
      <c r="G10" s="66">
        <v>480</v>
      </c>
      <c r="H10" s="66">
        <v>0</v>
      </c>
      <c r="I10" s="66">
        <v>162</v>
      </c>
      <c r="J10" s="66">
        <v>1609</v>
      </c>
      <c r="K10" s="66">
        <v>180</v>
      </c>
      <c r="L10" s="67">
        <v>0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25" t="s">
        <v>288</v>
      </c>
      <c r="B11" s="66">
        <v>1519</v>
      </c>
      <c r="C11" s="66">
        <v>1</v>
      </c>
      <c r="D11" s="66">
        <v>63</v>
      </c>
      <c r="E11" s="66">
        <v>0</v>
      </c>
      <c r="F11" s="66">
        <v>2678</v>
      </c>
      <c r="G11" s="66">
        <v>6</v>
      </c>
      <c r="H11" s="66">
        <v>0</v>
      </c>
      <c r="I11" s="66">
        <v>0</v>
      </c>
      <c r="J11" s="66">
        <v>3600</v>
      </c>
      <c r="K11" s="66">
        <v>350</v>
      </c>
      <c r="L11" s="67">
        <v>0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24" t="s">
        <v>247</v>
      </c>
      <c r="B12" s="132">
        <v>2711</v>
      </c>
      <c r="C12" s="68">
        <v>0</v>
      </c>
      <c r="D12" s="68">
        <v>424</v>
      </c>
      <c r="E12" s="68">
        <v>0</v>
      </c>
      <c r="F12" s="68">
        <v>2160</v>
      </c>
      <c r="G12" s="68">
        <v>10</v>
      </c>
      <c r="H12" s="68">
        <v>0</v>
      </c>
      <c r="I12" s="68">
        <v>0</v>
      </c>
      <c r="J12" s="68">
        <v>567</v>
      </c>
      <c r="K12" s="68">
        <v>290</v>
      </c>
      <c r="L12" s="69">
        <v>3</v>
      </c>
      <c r="AH12" s="8"/>
      <c r="AS12" s="7"/>
      <c r="AT12" s="7"/>
      <c r="AU12" s="7"/>
      <c r="AV12" s="7"/>
      <c r="AW12" s="7"/>
      <c r="AX12" s="7"/>
      <c r="AY12" s="7"/>
    </row>
    <row r="13" spans="28:51" ht="12.75" customHeight="1">
      <c r="AB13" s="8"/>
      <c r="AC13" s="8"/>
      <c r="AD13" s="8"/>
      <c r="AE13" s="8"/>
      <c r="AF13" s="8"/>
      <c r="AG13" s="8"/>
      <c r="AH13" s="8"/>
      <c r="AS13" s="7"/>
      <c r="AT13" s="7"/>
      <c r="AU13" s="7"/>
      <c r="AV13" s="7"/>
      <c r="AW13" s="7"/>
      <c r="AX13" s="7"/>
      <c r="AY13" s="7"/>
    </row>
    <row r="14" ht="12.75" customHeight="1"/>
    <row r="15" spans="1:51" s="136" customFormat="1" ht="12.75" customHeight="1">
      <c r="A15" s="240" t="s">
        <v>43</v>
      </c>
      <c r="B15" s="133"/>
      <c r="C15" s="134"/>
      <c r="D15" s="134"/>
      <c r="E15" s="134"/>
      <c r="F15" s="134" t="s">
        <v>94</v>
      </c>
      <c r="G15" s="134"/>
      <c r="H15" s="134"/>
      <c r="I15" s="134"/>
      <c r="J15" s="134"/>
      <c r="K15" s="134"/>
      <c r="L15" s="135"/>
      <c r="AS15" s="137"/>
      <c r="AT15" s="137"/>
      <c r="AU15" s="137"/>
      <c r="AV15" s="137"/>
      <c r="AW15" s="137"/>
      <c r="AX15" s="137"/>
      <c r="AY15" s="137"/>
    </row>
    <row r="16" spans="1:51" s="136" customFormat="1" ht="12.75" customHeight="1">
      <c r="A16" s="241"/>
      <c r="B16" s="255" t="s">
        <v>106</v>
      </c>
      <c r="C16" s="263" t="s">
        <v>97</v>
      </c>
      <c r="D16" s="264"/>
      <c r="E16" s="265"/>
      <c r="F16" s="263" t="s">
        <v>99</v>
      </c>
      <c r="G16" s="265"/>
      <c r="H16" s="263" t="s">
        <v>100</v>
      </c>
      <c r="I16" s="265"/>
      <c r="J16" s="263" t="s">
        <v>101</v>
      </c>
      <c r="K16" s="264"/>
      <c r="L16" s="265"/>
      <c r="AS16" s="137"/>
      <c r="AT16" s="137"/>
      <c r="AU16" s="137"/>
      <c r="AV16" s="137"/>
      <c r="AW16" s="137"/>
      <c r="AX16" s="137"/>
      <c r="AY16" s="137"/>
    </row>
    <row r="17" spans="1:51" s="136" customFormat="1" ht="39.75" customHeight="1">
      <c r="A17" s="242"/>
      <c r="B17" s="256"/>
      <c r="C17" s="138" t="s">
        <v>248</v>
      </c>
      <c r="D17" s="71" t="s">
        <v>107</v>
      </c>
      <c r="E17" s="61" t="s">
        <v>40</v>
      </c>
      <c r="F17" s="72" t="s">
        <v>108</v>
      </c>
      <c r="G17" s="63" t="s">
        <v>109</v>
      </c>
      <c r="H17" s="61" t="s">
        <v>105</v>
      </c>
      <c r="I17" s="73" t="s">
        <v>110</v>
      </c>
      <c r="J17" s="63" t="s">
        <v>192</v>
      </c>
      <c r="K17" s="63" t="s">
        <v>193</v>
      </c>
      <c r="L17" s="62" t="s">
        <v>40</v>
      </c>
      <c r="P17" s="137"/>
      <c r="Q17" s="137"/>
      <c r="R17" s="137"/>
      <c r="AS17" s="137"/>
      <c r="AT17" s="137"/>
      <c r="AU17" s="137"/>
      <c r="AV17" s="137"/>
      <c r="AW17" s="137"/>
      <c r="AX17" s="137"/>
      <c r="AY17" s="137"/>
    </row>
    <row r="18" spans="1:51" s="136" customFormat="1" ht="17.25" customHeight="1">
      <c r="A18" s="30" t="s">
        <v>36</v>
      </c>
      <c r="B18" s="64">
        <f aca="true" t="shared" si="1" ref="B18:L18">SUM(B19:B25)</f>
        <v>889</v>
      </c>
      <c r="C18" s="64">
        <f t="shared" si="1"/>
        <v>1227</v>
      </c>
      <c r="D18" s="64">
        <f t="shared" si="1"/>
        <v>632</v>
      </c>
      <c r="E18" s="64">
        <f t="shared" si="1"/>
        <v>751</v>
      </c>
      <c r="F18" s="64">
        <f t="shared" si="1"/>
        <v>0</v>
      </c>
      <c r="G18" s="64">
        <f t="shared" si="1"/>
        <v>0</v>
      </c>
      <c r="H18" s="64">
        <f t="shared" si="1"/>
        <v>5431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5">
        <f t="shared" si="1"/>
        <v>0</v>
      </c>
      <c r="P18" s="137"/>
      <c r="Q18" s="137"/>
      <c r="R18" s="137"/>
      <c r="AS18" s="137"/>
      <c r="AT18" s="137"/>
      <c r="AU18" s="137"/>
      <c r="AV18" s="137"/>
      <c r="AW18" s="137"/>
      <c r="AX18" s="137"/>
      <c r="AY18" s="137"/>
    </row>
    <row r="19" spans="1:51" s="136" customFormat="1" ht="17.25" customHeight="1">
      <c r="A19" s="28" t="s">
        <v>37</v>
      </c>
      <c r="B19" s="66">
        <v>170</v>
      </c>
      <c r="C19" s="66">
        <v>116</v>
      </c>
      <c r="D19" s="66">
        <v>0</v>
      </c>
      <c r="E19" s="66">
        <v>106</v>
      </c>
      <c r="F19" s="66">
        <v>0</v>
      </c>
      <c r="G19" s="66">
        <v>0</v>
      </c>
      <c r="H19" s="66">
        <v>828</v>
      </c>
      <c r="I19" s="66">
        <v>0</v>
      </c>
      <c r="J19" s="66">
        <v>0</v>
      </c>
      <c r="K19" s="66">
        <v>0</v>
      </c>
      <c r="L19" s="67">
        <v>0</v>
      </c>
      <c r="P19" s="137"/>
      <c r="Q19" s="137"/>
      <c r="R19" s="137"/>
      <c r="AS19" s="137"/>
      <c r="AT19" s="137"/>
      <c r="AU19" s="137"/>
      <c r="AV19" s="137"/>
      <c r="AW19" s="137"/>
      <c r="AX19" s="137"/>
      <c r="AY19" s="137"/>
    </row>
    <row r="20" spans="1:51" s="136" customFormat="1" ht="17.25" customHeight="1">
      <c r="A20" s="25" t="s">
        <v>224</v>
      </c>
      <c r="B20" s="66">
        <v>69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437</v>
      </c>
      <c r="I20" s="66">
        <v>0</v>
      </c>
      <c r="J20" s="66">
        <v>0</v>
      </c>
      <c r="K20" s="66">
        <v>0</v>
      </c>
      <c r="L20" s="67">
        <v>0</v>
      </c>
      <c r="P20" s="137"/>
      <c r="Q20" s="137"/>
      <c r="R20" s="137"/>
      <c r="AS20" s="137"/>
      <c r="AT20" s="137"/>
      <c r="AU20" s="137"/>
      <c r="AV20" s="137"/>
      <c r="AW20" s="137"/>
      <c r="AX20" s="137"/>
      <c r="AY20" s="137"/>
    </row>
    <row r="21" spans="1:51" s="136" customFormat="1" ht="17.25" customHeight="1">
      <c r="A21" s="25" t="s">
        <v>285</v>
      </c>
      <c r="B21" s="66">
        <v>259</v>
      </c>
      <c r="C21" s="66">
        <v>100</v>
      </c>
      <c r="D21" s="66">
        <v>101</v>
      </c>
      <c r="E21" s="66">
        <v>302</v>
      </c>
      <c r="F21" s="66">
        <v>0</v>
      </c>
      <c r="G21" s="66">
        <v>0</v>
      </c>
      <c r="H21" s="66">
        <v>1495</v>
      </c>
      <c r="I21" s="66">
        <v>0</v>
      </c>
      <c r="J21" s="66">
        <v>0</v>
      </c>
      <c r="K21" s="66">
        <v>0</v>
      </c>
      <c r="L21" s="67">
        <v>0</v>
      </c>
      <c r="P21" s="137"/>
      <c r="Q21" s="137"/>
      <c r="R21" s="137"/>
      <c r="AS21" s="137"/>
      <c r="AT21" s="137"/>
      <c r="AU21" s="137"/>
      <c r="AV21" s="137"/>
      <c r="AW21" s="137"/>
      <c r="AX21" s="137"/>
      <c r="AY21" s="137"/>
    </row>
    <row r="22" spans="1:51" s="136" customFormat="1" ht="17.25" customHeight="1">
      <c r="A22" s="25" t="s">
        <v>286</v>
      </c>
      <c r="B22" s="66">
        <v>19</v>
      </c>
      <c r="C22" s="66">
        <v>280</v>
      </c>
      <c r="D22" s="66">
        <v>54</v>
      </c>
      <c r="E22" s="66">
        <v>243</v>
      </c>
      <c r="F22" s="66">
        <v>0</v>
      </c>
      <c r="G22" s="66">
        <v>0</v>
      </c>
      <c r="H22" s="66">
        <v>1382</v>
      </c>
      <c r="I22" s="66">
        <v>0</v>
      </c>
      <c r="J22" s="66">
        <v>0</v>
      </c>
      <c r="K22" s="66">
        <v>0</v>
      </c>
      <c r="L22" s="67">
        <v>0</v>
      </c>
      <c r="P22" s="137"/>
      <c r="Q22" s="137"/>
      <c r="R22" s="137"/>
      <c r="AS22" s="137"/>
      <c r="AT22" s="137"/>
      <c r="AU22" s="137"/>
      <c r="AV22" s="137"/>
      <c r="AW22" s="137"/>
      <c r="AX22" s="137"/>
      <c r="AY22" s="137"/>
    </row>
    <row r="23" spans="1:51" s="136" customFormat="1" ht="17.25" customHeight="1">
      <c r="A23" s="25" t="s">
        <v>287</v>
      </c>
      <c r="B23" s="66">
        <v>68</v>
      </c>
      <c r="C23" s="66">
        <v>587</v>
      </c>
      <c r="D23" s="66">
        <v>441</v>
      </c>
      <c r="E23" s="66">
        <v>12</v>
      </c>
      <c r="F23" s="66">
        <v>0</v>
      </c>
      <c r="G23" s="66">
        <v>0</v>
      </c>
      <c r="H23" s="66">
        <v>67</v>
      </c>
      <c r="I23" s="66">
        <v>0</v>
      </c>
      <c r="J23" s="66">
        <v>0</v>
      </c>
      <c r="K23" s="66">
        <v>0</v>
      </c>
      <c r="L23" s="67">
        <v>0</v>
      </c>
      <c r="P23" s="137"/>
      <c r="Q23" s="137"/>
      <c r="R23" s="137"/>
      <c r="AS23" s="137"/>
      <c r="AT23" s="137"/>
      <c r="AU23" s="137"/>
      <c r="AV23" s="137"/>
      <c r="AW23" s="137"/>
      <c r="AX23" s="137"/>
      <c r="AY23" s="137"/>
    </row>
    <row r="24" spans="1:51" s="136" customFormat="1" ht="17.25" customHeight="1">
      <c r="A24" s="25" t="s">
        <v>288</v>
      </c>
      <c r="B24" s="66">
        <v>54</v>
      </c>
      <c r="C24" s="66">
        <v>20</v>
      </c>
      <c r="D24" s="66">
        <v>24</v>
      </c>
      <c r="E24" s="66">
        <v>27</v>
      </c>
      <c r="F24" s="66">
        <v>0</v>
      </c>
      <c r="G24" s="66">
        <v>0</v>
      </c>
      <c r="H24" s="66">
        <v>515</v>
      </c>
      <c r="I24" s="66">
        <v>0</v>
      </c>
      <c r="J24" s="66">
        <v>0</v>
      </c>
      <c r="K24" s="66">
        <v>0</v>
      </c>
      <c r="L24" s="67">
        <v>0</v>
      </c>
      <c r="AS24" s="137"/>
      <c r="AT24" s="137"/>
      <c r="AU24" s="137"/>
      <c r="AV24" s="137"/>
      <c r="AW24" s="137"/>
      <c r="AX24" s="137"/>
      <c r="AY24" s="137"/>
    </row>
    <row r="25" spans="1:51" s="136" customFormat="1" ht="17.25" customHeight="1">
      <c r="A25" s="24" t="s">
        <v>247</v>
      </c>
      <c r="B25" s="68">
        <v>250</v>
      </c>
      <c r="C25" s="68">
        <v>124</v>
      </c>
      <c r="D25" s="68">
        <v>12</v>
      </c>
      <c r="E25" s="68">
        <v>61</v>
      </c>
      <c r="F25" s="68">
        <v>0</v>
      </c>
      <c r="G25" s="68">
        <v>0</v>
      </c>
      <c r="H25" s="68">
        <v>707</v>
      </c>
      <c r="I25" s="68">
        <v>0</v>
      </c>
      <c r="J25" s="68">
        <v>0</v>
      </c>
      <c r="K25" s="68">
        <v>0</v>
      </c>
      <c r="L25" s="69">
        <v>0</v>
      </c>
      <c r="AS25" s="137"/>
      <c r="AT25" s="137"/>
      <c r="AU25" s="137"/>
      <c r="AV25" s="137"/>
      <c r="AW25" s="137"/>
      <c r="AX25" s="137"/>
      <c r="AY25" s="137"/>
    </row>
    <row r="26" ht="12.75" customHeight="1"/>
    <row r="27" ht="12.75" customHeight="1">
      <c r="A27" s="7"/>
    </row>
    <row r="28" spans="1:12" ht="12.75" customHeight="1">
      <c r="A28" s="240" t="s">
        <v>43</v>
      </c>
      <c r="B28" s="263" t="s">
        <v>94</v>
      </c>
      <c r="C28" s="264"/>
      <c r="D28" s="264"/>
      <c r="E28" s="264"/>
      <c r="F28" s="264"/>
      <c r="G28" s="265"/>
      <c r="H28" s="263" t="s">
        <v>111</v>
      </c>
      <c r="I28" s="264"/>
      <c r="J28" s="264"/>
      <c r="K28" s="264"/>
      <c r="L28" s="265"/>
    </row>
    <row r="29" spans="1:12" ht="12.75" customHeight="1">
      <c r="A29" s="241"/>
      <c r="B29" s="263" t="s">
        <v>102</v>
      </c>
      <c r="C29" s="264"/>
      <c r="D29" s="257" t="s">
        <v>103</v>
      </c>
      <c r="E29" s="257"/>
      <c r="F29" s="257"/>
      <c r="G29" s="257" t="s">
        <v>41</v>
      </c>
      <c r="H29" s="263" t="s">
        <v>113</v>
      </c>
      <c r="I29" s="264"/>
      <c r="J29" s="265"/>
      <c r="K29" s="263" t="s">
        <v>114</v>
      </c>
      <c r="L29" s="265"/>
    </row>
    <row r="30" spans="1:12" ht="27.75" customHeight="1">
      <c r="A30" s="242"/>
      <c r="B30" s="61" t="s">
        <v>185</v>
      </c>
      <c r="C30" s="61" t="s">
        <v>186</v>
      </c>
      <c r="D30" s="71" t="s">
        <v>194</v>
      </c>
      <c r="E30" s="71" t="s">
        <v>195</v>
      </c>
      <c r="F30" s="71" t="s">
        <v>196</v>
      </c>
      <c r="G30" s="257"/>
      <c r="H30" s="70" t="s">
        <v>117</v>
      </c>
      <c r="I30" s="70" t="s">
        <v>115</v>
      </c>
      <c r="J30" s="70" t="s">
        <v>116</v>
      </c>
      <c r="K30" s="70" t="s">
        <v>117</v>
      </c>
      <c r="L30" s="70" t="s">
        <v>118</v>
      </c>
    </row>
    <row r="31" spans="1:12" ht="17.25" customHeight="1">
      <c r="A31" s="30" t="s">
        <v>36</v>
      </c>
      <c r="B31" s="64">
        <f aca="true" t="shared" si="2" ref="B31:L31">SUM(B32:B38)</f>
        <v>661</v>
      </c>
      <c r="C31" s="64">
        <f t="shared" si="2"/>
        <v>0</v>
      </c>
      <c r="D31" s="64">
        <f t="shared" si="2"/>
        <v>16134</v>
      </c>
      <c r="E31" s="64">
        <f t="shared" si="2"/>
        <v>1204</v>
      </c>
      <c r="F31" s="64">
        <f t="shared" si="2"/>
        <v>6</v>
      </c>
      <c r="G31" s="64">
        <f t="shared" si="2"/>
        <v>0</v>
      </c>
      <c r="H31" s="64">
        <f t="shared" si="2"/>
        <v>83</v>
      </c>
      <c r="I31" s="64">
        <f t="shared" si="2"/>
        <v>24</v>
      </c>
      <c r="J31" s="64">
        <f t="shared" si="2"/>
        <v>0</v>
      </c>
      <c r="K31" s="64">
        <f t="shared" si="2"/>
        <v>4788</v>
      </c>
      <c r="L31" s="65">
        <f t="shared" si="2"/>
        <v>4757</v>
      </c>
    </row>
    <row r="32" spans="1:12" ht="17.25" customHeight="1">
      <c r="A32" s="28" t="s">
        <v>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7</v>
      </c>
      <c r="I32" s="66">
        <v>6</v>
      </c>
      <c r="J32" s="66">
        <v>0</v>
      </c>
      <c r="K32" s="66">
        <v>814</v>
      </c>
      <c r="L32" s="67">
        <v>811</v>
      </c>
    </row>
    <row r="33" spans="1:12" ht="17.25" customHeight="1">
      <c r="A33" s="25" t="s">
        <v>224</v>
      </c>
      <c r="B33" s="66">
        <v>57</v>
      </c>
      <c r="C33" s="66">
        <v>0</v>
      </c>
      <c r="D33" s="66">
        <v>1209</v>
      </c>
      <c r="E33" s="66">
        <v>107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7">
        <v>0</v>
      </c>
    </row>
    <row r="34" spans="1:12" ht="17.25" customHeight="1">
      <c r="A34" s="25" t="s">
        <v>285</v>
      </c>
      <c r="B34" s="66">
        <v>260</v>
      </c>
      <c r="C34" s="66">
        <v>0</v>
      </c>
      <c r="D34" s="66">
        <v>3864</v>
      </c>
      <c r="E34" s="66">
        <v>290</v>
      </c>
      <c r="F34" s="66">
        <v>0</v>
      </c>
      <c r="G34" s="66">
        <v>0</v>
      </c>
      <c r="H34" s="66">
        <v>73</v>
      </c>
      <c r="I34" s="66">
        <v>0</v>
      </c>
      <c r="J34" s="66">
        <v>0</v>
      </c>
      <c r="K34" s="66">
        <v>1627</v>
      </c>
      <c r="L34" s="67">
        <v>1633</v>
      </c>
    </row>
    <row r="35" spans="1:12" ht="17.25" customHeight="1">
      <c r="A35" s="25" t="s">
        <v>286</v>
      </c>
      <c r="B35" s="66">
        <v>111</v>
      </c>
      <c r="C35" s="66">
        <v>0</v>
      </c>
      <c r="D35" s="66">
        <v>3001</v>
      </c>
      <c r="E35" s="66">
        <v>428</v>
      </c>
      <c r="F35" s="66">
        <v>6</v>
      </c>
      <c r="G35" s="66">
        <v>0</v>
      </c>
      <c r="H35" s="66">
        <v>0</v>
      </c>
      <c r="I35" s="66">
        <v>0</v>
      </c>
      <c r="J35" s="66">
        <v>0</v>
      </c>
      <c r="K35" s="66">
        <v>735</v>
      </c>
      <c r="L35" s="67">
        <v>775</v>
      </c>
    </row>
    <row r="36" spans="1:12" ht="17.25" customHeight="1">
      <c r="A36" s="25" t="s">
        <v>287</v>
      </c>
      <c r="B36" s="66">
        <v>55</v>
      </c>
      <c r="C36" s="66">
        <v>0</v>
      </c>
      <c r="D36" s="66">
        <v>5624</v>
      </c>
      <c r="E36" s="66">
        <v>68</v>
      </c>
      <c r="F36" s="66">
        <v>0</v>
      </c>
      <c r="G36" s="66">
        <v>0</v>
      </c>
      <c r="H36" s="66">
        <v>0</v>
      </c>
      <c r="I36" s="66">
        <v>18</v>
      </c>
      <c r="J36" s="66">
        <v>0</v>
      </c>
      <c r="K36" s="66">
        <v>666</v>
      </c>
      <c r="L36" s="67">
        <v>642</v>
      </c>
    </row>
    <row r="37" spans="1:12" ht="17.25" customHeight="1">
      <c r="A37" s="25" t="s">
        <v>288</v>
      </c>
      <c r="B37" s="66">
        <v>44</v>
      </c>
      <c r="C37" s="66">
        <v>0</v>
      </c>
      <c r="D37" s="66">
        <v>2436</v>
      </c>
      <c r="E37" s="66">
        <v>311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676</v>
      </c>
      <c r="L37" s="67">
        <v>614</v>
      </c>
    </row>
    <row r="38" spans="1:12" ht="17.25" customHeight="1">
      <c r="A38" s="24" t="s">
        <v>247</v>
      </c>
      <c r="B38" s="132">
        <v>134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3</v>
      </c>
      <c r="I38" s="68">
        <v>0</v>
      </c>
      <c r="J38" s="68">
        <v>0</v>
      </c>
      <c r="K38" s="68">
        <v>270</v>
      </c>
      <c r="L38" s="69">
        <v>282</v>
      </c>
    </row>
    <row r="39" spans="1:12" ht="12.7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ht="12.75" customHeight="1"/>
    <row r="41" spans="1:11" ht="12.75" customHeight="1">
      <c r="A41" s="240" t="s">
        <v>43</v>
      </c>
      <c r="B41" s="243" t="s">
        <v>111</v>
      </c>
      <c r="C41" s="245"/>
      <c r="D41" s="253" t="s">
        <v>121</v>
      </c>
      <c r="E41" s="243" t="s">
        <v>112</v>
      </c>
      <c r="F41" s="244"/>
      <c r="G41" s="244"/>
      <c r="H41" s="244"/>
      <c r="I41" s="244"/>
      <c r="J41" s="245"/>
      <c r="K41" s="248" t="s">
        <v>40</v>
      </c>
    </row>
    <row r="42" spans="1:11" ht="26.25" customHeight="1">
      <c r="A42" s="241"/>
      <c r="B42" s="260" t="s">
        <v>249</v>
      </c>
      <c r="C42" s="261"/>
      <c r="D42" s="249"/>
      <c r="E42" s="253" t="s">
        <v>250</v>
      </c>
      <c r="F42" s="267" t="s">
        <v>215</v>
      </c>
      <c r="G42" s="253" t="s">
        <v>197</v>
      </c>
      <c r="H42" s="253" t="s">
        <v>198</v>
      </c>
      <c r="I42" s="253" t="s">
        <v>216</v>
      </c>
      <c r="J42" s="248" t="s">
        <v>40</v>
      </c>
      <c r="K42" s="249"/>
    </row>
    <row r="43" spans="1:11" ht="37.5" customHeight="1">
      <c r="A43" s="241"/>
      <c r="B43" s="33" t="s">
        <v>119</v>
      </c>
      <c r="C43" s="33" t="s">
        <v>120</v>
      </c>
      <c r="D43" s="249"/>
      <c r="E43" s="266"/>
      <c r="F43" s="268"/>
      <c r="G43" s="249"/>
      <c r="H43" s="249"/>
      <c r="I43" s="249"/>
      <c r="J43" s="249"/>
      <c r="K43" s="249"/>
    </row>
    <row r="44" spans="1:12" ht="18" customHeight="1">
      <c r="A44" s="26" t="s">
        <v>36</v>
      </c>
      <c r="B44" s="64">
        <f aca="true" t="shared" si="3" ref="B44:K44">SUM(B45:B51)</f>
        <v>1514</v>
      </c>
      <c r="C44" s="64">
        <f t="shared" si="3"/>
        <v>1355</v>
      </c>
      <c r="D44" s="64">
        <f t="shared" si="3"/>
        <v>0</v>
      </c>
      <c r="E44" s="64">
        <f t="shared" si="3"/>
        <v>0</v>
      </c>
      <c r="F44" s="64">
        <f t="shared" si="3"/>
        <v>2969</v>
      </c>
      <c r="G44" s="64">
        <f t="shared" si="3"/>
        <v>0</v>
      </c>
      <c r="H44" s="64">
        <f t="shared" si="3"/>
        <v>0</v>
      </c>
      <c r="I44" s="64">
        <f t="shared" si="3"/>
        <v>0</v>
      </c>
      <c r="J44" s="64">
        <f t="shared" si="3"/>
        <v>0</v>
      </c>
      <c r="K44" s="65">
        <f t="shared" si="3"/>
        <v>0</v>
      </c>
      <c r="L44" s="66"/>
    </row>
    <row r="45" spans="1:11" ht="18" customHeight="1">
      <c r="A45" s="28" t="s">
        <v>37</v>
      </c>
      <c r="B45" s="66">
        <v>92</v>
      </c>
      <c r="C45" s="66">
        <v>92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7">
        <v>0</v>
      </c>
    </row>
    <row r="46" spans="1:11" ht="18" customHeight="1">
      <c r="A46" s="25" t="s">
        <v>224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7">
        <v>0</v>
      </c>
    </row>
    <row r="47" spans="1:11" ht="18" customHeight="1">
      <c r="A47" s="25" t="s">
        <v>285</v>
      </c>
      <c r="B47" s="66">
        <v>449</v>
      </c>
      <c r="C47" s="66">
        <v>417</v>
      </c>
      <c r="D47" s="66">
        <v>0</v>
      </c>
      <c r="E47" s="66">
        <v>0</v>
      </c>
      <c r="F47" s="66">
        <v>900</v>
      </c>
      <c r="G47" s="66">
        <v>0</v>
      </c>
      <c r="H47" s="66">
        <v>0</v>
      </c>
      <c r="I47" s="66">
        <v>0</v>
      </c>
      <c r="J47" s="66">
        <v>0</v>
      </c>
      <c r="K47" s="67">
        <v>0</v>
      </c>
    </row>
    <row r="48" spans="1:11" ht="18" customHeight="1">
      <c r="A48" s="25" t="s">
        <v>286</v>
      </c>
      <c r="B48" s="66">
        <v>334</v>
      </c>
      <c r="C48" s="66">
        <v>318</v>
      </c>
      <c r="D48" s="66">
        <v>0</v>
      </c>
      <c r="E48" s="66">
        <v>0</v>
      </c>
      <c r="F48" s="66">
        <v>332</v>
      </c>
      <c r="G48" s="66">
        <v>0</v>
      </c>
      <c r="H48" s="66">
        <v>0</v>
      </c>
      <c r="I48" s="66">
        <v>0</v>
      </c>
      <c r="J48" s="66">
        <v>0</v>
      </c>
      <c r="K48" s="67">
        <v>0</v>
      </c>
    </row>
    <row r="49" spans="1:11" ht="18" customHeight="1">
      <c r="A49" s="25" t="s">
        <v>287</v>
      </c>
      <c r="B49" s="66">
        <v>202</v>
      </c>
      <c r="C49" s="66">
        <v>111</v>
      </c>
      <c r="D49" s="66">
        <v>0</v>
      </c>
      <c r="E49" s="66">
        <v>0</v>
      </c>
      <c r="F49" s="66">
        <v>835</v>
      </c>
      <c r="G49" s="66">
        <v>0</v>
      </c>
      <c r="H49" s="66">
        <v>0</v>
      </c>
      <c r="I49" s="66">
        <v>0</v>
      </c>
      <c r="J49" s="66">
        <v>0</v>
      </c>
      <c r="K49" s="67">
        <v>0</v>
      </c>
    </row>
    <row r="50" spans="1:11" ht="18" customHeight="1">
      <c r="A50" s="25" t="s">
        <v>288</v>
      </c>
      <c r="B50" s="66">
        <v>237</v>
      </c>
      <c r="C50" s="66">
        <v>234</v>
      </c>
      <c r="D50" s="66">
        <v>0</v>
      </c>
      <c r="E50" s="66">
        <v>0</v>
      </c>
      <c r="F50" s="66">
        <v>644</v>
      </c>
      <c r="G50" s="66">
        <v>0</v>
      </c>
      <c r="H50" s="66">
        <v>0</v>
      </c>
      <c r="I50" s="66">
        <v>0</v>
      </c>
      <c r="J50" s="66">
        <v>0</v>
      </c>
      <c r="K50" s="67">
        <v>0</v>
      </c>
    </row>
    <row r="51" spans="1:11" ht="18" customHeight="1">
      <c r="A51" s="24" t="s">
        <v>247</v>
      </c>
      <c r="B51" s="68">
        <v>200</v>
      </c>
      <c r="C51" s="68">
        <v>183</v>
      </c>
      <c r="D51" s="68">
        <v>0</v>
      </c>
      <c r="E51" s="68">
        <v>0</v>
      </c>
      <c r="F51" s="68">
        <v>258</v>
      </c>
      <c r="G51" s="68">
        <v>0</v>
      </c>
      <c r="H51" s="68">
        <v>0</v>
      </c>
      <c r="I51" s="68">
        <v>0</v>
      </c>
      <c r="J51" s="68">
        <v>0</v>
      </c>
      <c r="K51" s="69">
        <v>0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D41:D43"/>
    <mergeCell ref="E42:E43"/>
    <mergeCell ref="F42:F43"/>
    <mergeCell ref="G42:G43"/>
    <mergeCell ref="E41:J41"/>
    <mergeCell ref="J42:J43"/>
    <mergeCell ref="G2:L2"/>
    <mergeCell ref="F3:F4"/>
    <mergeCell ref="C16:E16"/>
    <mergeCell ref="G3:I3"/>
    <mergeCell ref="J3:L3"/>
    <mergeCell ref="E3:E4"/>
    <mergeCell ref="J16:L16"/>
    <mergeCell ref="B29:C29"/>
    <mergeCell ref="D3:D4"/>
    <mergeCell ref="D29:F29"/>
    <mergeCell ref="H28:L28"/>
    <mergeCell ref="B2:F2"/>
    <mergeCell ref="K41:K43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G29:G30"/>
    <mergeCell ref="A41:A43"/>
    <mergeCell ref="B3:B4"/>
    <mergeCell ref="C3:C4"/>
    <mergeCell ref="B42:C42"/>
    <mergeCell ref="B41:C41"/>
    <mergeCell ref="A28:A30"/>
    <mergeCell ref="A2:A4"/>
    <mergeCell ref="A15:A1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view="pageBreakPreview" zoomScaleSheetLayoutView="100" workbookViewId="0" topLeftCell="A1">
      <selection activeCell="E14" sqref="E14"/>
    </sheetView>
  </sheetViews>
  <sheetFormatPr defaultColWidth="9.00390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>
      <c r="A1" s="27" t="s">
        <v>251</v>
      </c>
      <c r="B1" s="288"/>
      <c r="C1" s="288"/>
      <c r="D1" s="288"/>
      <c r="E1" s="288"/>
      <c r="F1" s="288"/>
      <c r="G1" s="288"/>
      <c r="J1" s="289" t="s">
        <v>237</v>
      </c>
    </row>
    <row r="2" spans="1:10" s="4" customFormat="1" ht="15" customHeight="1">
      <c r="A2" s="240" t="s">
        <v>43</v>
      </c>
      <c r="B2" s="270" t="s">
        <v>38</v>
      </c>
      <c r="C2" s="269" t="s">
        <v>122</v>
      </c>
      <c r="D2" s="269"/>
      <c r="E2" s="269"/>
      <c r="F2" s="269"/>
      <c r="G2" s="269"/>
      <c r="H2" s="269"/>
      <c r="I2" s="269" t="s">
        <v>127</v>
      </c>
      <c r="J2" s="269"/>
    </row>
    <row r="3" spans="1:10" s="4" customFormat="1" ht="45.75" customHeight="1">
      <c r="A3" s="242"/>
      <c r="B3" s="270"/>
      <c r="C3" s="74" t="s">
        <v>123</v>
      </c>
      <c r="D3" s="74" t="s">
        <v>124</v>
      </c>
      <c r="E3" s="74" t="s">
        <v>199</v>
      </c>
      <c r="F3" s="74" t="s">
        <v>125</v>
      </c>
      <c r="G3" s="74" t="s">
        <v>126</v>
      </c>
      <c r="H3" s="74" t="s">
        <v>222</v>
      </c>
      <c r="I3" s="74" t="s">
        <v>128</v>
      </c>
      <c r="J3" s="74" t="s">
        <v>131</v>
      </c>
    </row>
    <row r="4" spans="1:10" ht="17.25" customHeight="1">
      <c r="A4" s="26" t="s">
        <v>36</v>
      </c>
      <c r="B4" s="22">
        <f aca="true" t="shared" si="0" ref="B4:B11">SUM(C4:J4)</f>
        <v>16131</v>
      </c>
      <c r="C4" s="23">
        <v>1101</v>
      </c>
      <c r="D4" s="23">
        <v>62</v>
      </c>
      <c r="E4" s="23">
        <v>509</v>
      </c>
      <c r="F4" s="23">
        <v>2220</v>
      </c>
      <c r="G4" s="23">
        <v>3287</v>
      </c>
      <c r="H4" s="23">
        <v>1819</v>
      </c>
      <c r="I4" s="23">
        <v>53</v>
      </c>
      <c r="J4" s="21">
        <v>7080</v>
      </c>
    </row>
    <row r="5" spans="1:11" ht="17.25" customHeight="1">
      <c r="A5" s="28" t="s">
        <v>37</v>
      </c>
      <c r="B5" s="290">
        <f t="shared" si="0"/>
        <v>3473</v>
      </c>
      <c r="C5" s="291">
        <v>266</v>
      </c>
      <c r="D5" s="291">
        <v>21</v>
      </c>
      <c r="E5" s="291">
        <v>154</v>
      </c>
      <c r="F5" s="291">
        <v>661</v>
      </c>
      <c r="G5" s="291">
        <v>1071</v>
      </c>
      <c r="H5" s="291">
        <v>624</v>
      </c>
      <c r="I5" s="291">
        <v>7</v>
      </c>
      <c r="J5" s="292">
        <v>669</v>
      </c>
      <c r="K5" s="6"/>
    </row>
    <row r="6" spans="1:10" ht="15" customHeight="1">
      <c r="A6" s="25" t="s">
        <v>224</v>
      </c>
      <c r="B6" s="16">
        <f t="shared" si="0"/>
        <v>805</v>
      </c>
      <c r="C6" s="17">
        <v>54</v>
      </c>
      <c r="D6" s="17">
        <v>2</v>
      </c>
      <c r="E6" s="17">
        <v>42</v>
      </c>
      <c r="F6" s="17">
        <v>152</v>
      </c>
      <c r="G6" s="17">
        <v>236</v>
      </c>
      <c r="H6" s="17">
        <v>128</v>
      </c>
      <c r="I6" s="17">
        <v>4</v>
      </c>
      <c r="J6" s="15">
        <v>187</v>
      </c>
    </row>
    <row r="7" spans="1:10" ht="15" customHeight="1">
      <c r="A7" s="25" t="s">
        <v>294</v>
      </c>
      <c r="B7" s="16">
        <f t="shared" si="0"/>
        <v>2153</v>
      </c>
      <c r="C7" s="17">
        <v>143</v>
      </c>
      <c r="D7" s="17">
        <v>6</v>
      </c>
      <c r="E7" s="17">
        <v>94</v>
      </c>
      <c r="F7" s="17">
        <v>375</v>
      </c>
      <c r="G7" s="17">
        <v>525</v>
      </c>
      <c r="H7" s="17">
        <v>254</v>
      </c>
      <c r="I7" s="17">
        <v>7</v>
      </c>
      <c r="J7" s="15">
        <v>749</v>
      </c>
    </row>
    <row r="8" spans="1:10" ht="15" customHeight="1">
      <c r="A8" s="25" t="s">
        <v>295</v>
      </c>
      <c r="B8" s="16">
        <f t="shared" si="0"/>
        <v>1996</v>
      </c>
      <c r="C8" s="17">
        <v>153</v>
      </c>
      <c r="D8" s="17">
        <v>7</v>
      </c>
      <c r="E8" s="17">
        <v>74</v>
      </c>
      <c r="F8" s="17">
        <v>280</v>
      </c>
      <c r="G8" s="17">
        <v>386</v>
      </c>
      <c r="H8" s="17">
        <v>222</v>
      </c>
      <c r="I8" s="17">
        <v>12</v>
      </c>
      <c r="J8" s="15">
        <v>862</v>
      </c>
    </row>
    <row r="9" spans="1:10" ht="15" customHeight="1">
      <c r="A9" s="25" t="s">
        <v>296</v>
      </c>
      <c r="B9" s="16">
        <f t="shared" si="0"/>
        <v>1418</v>
      </c>
      <c r="C9" s="17">
        <v>68</v>
      </c>
      <c r="D9" s="17">
        <v>2</v>
      </c>
      <c r="E9" s="17">
        <v>39</v>
      </c>
      <c r="F9" s="17">
        <v>210</v>
      </c>
      <c r="G9" s="17">
        <v>289</v>
      </c>
      <c r="H9" s="17">
        <v>126</v>
      </c>
      <c r="I9" s="17">
        <v>3</v>
      </c>
      <c r="J9" s="15">
        <v>681</v>
      </c>
    </row>
    <row r="10" spans="1:10" ht="15" customHeight="1">
      <c r="A10" s="25" t="s">
        <v>297</v>
      </c>
      <c r="B10" s="16">
        <f t="shared" si="0"/>
        <v>4225</v>
      </c>
      <c r="C10" s="17">
        <v>228</v>
      </c>
      <c r="D10" s="17">
        <v>12</v>
      </c>
      <c r="E10" s="17">
        <v>53</v>
      </c>
      <c r="F10" s="17">
        <v>295</v>
      </c>
      <c r="G10" s="17">
        <v>397</v>
      </c>
      <c r="H10" s="17">
        <v>208</v>
      </c>
      <c r="I10" s="17">
        <v>14</v>
      </c>
      <c r="J10" s="15">
        <v>3018</v>
      </c>
    </row>
    <row r="11" spans="1:10" ht="15" customHeight="1">
      <c r="A11" s="24" t="s">
        <v>247</v>
      </c>
      <c r="B11" s="19">
        <f t="shared" si="0"/>
        <v>2061</v>
      </c>
      <c r="C11" s="20">
        <v>189</v>
      </c>
      <c r="D11" s="20">
        <v>12</v>
      </c>
      <c r="E11" s="20">
        <v>53</v>
      </c>
      <c r="F11" s="20">
        <v>247</v>
      </c>
      <c r="G11" s="20">
        <v>383</v>
      </c>
      <c r="H11" s="20">
        <v>257</v>
      </c>
      <c r="I11" s="20">
        <v>6</v>
      </c>
      <c r="J11" s="18">
        <v>914</v>
      </c>
    </row>
  </sheetData>
  <mergeCells count="4"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O53"/>
  <sheetViews>
    <sheetView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4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39" t="s">
        <v>137</v>
      </c>
      <c r="N1" s="139"/>
      <c r="O1" s="139"/>
    </row>
    <row r="2" spans="1:15" s="89" customFormat="1" ht="13.5" customHeight="1">
      <c r="A2" s="231" t="s">
        <v>138</v>
      </c>
      <c r="B2" s="220" t="s">
        <v>139</v>
      </c>
      <c r="C2" s="272"/>
      <c r="D2" s="272"/>
      <c r="E2" s="272"/>
      <c r="F2" s="272"/>
      <c r="G2" s="221"/>
      <c r="H2" s="220" t="s">
        <v>145</v>
      </c>
      <c r="I2" s="272"/>
      <c r="J2" s="272"/>
      <c r="K2" s="221"/>
      <c r="L2" s="220" t="s">
        <v>129</v>
      </c>
      <c r="M2" s="272"/>
      <c r="N2" s="272"/>
      <c r="O2" s="107"/>
    </row>
    <row r="3" spans="1:15" s="89" customFormat="1" ht="12.75" customHeight="1">
      <c r="A3" s="231"/>
      <c r="B3" s="231" t="s">
        <v>289</v>
      </c>
      <c r="C3" s="231"/>
      <c r="D3" s="231" t="s">
        <v>140</v>
      </c>
      <c r="E3" s="231"/>
      <c r="F3" s="236" t="s">
        <v>143</v>
      </c>
      <c r="G3" s="191" t="s">
        <v>144</v>
      </c>
      <c r="H3" s="231" t="s">
        <v>157</v>
      </c>
      <c r="I3" s="231"/>
      <c r="J3" s="231"/>
      <c r="K3" s="273" t="s">
        <v>219</v>
      </c>
      <c r="L3" s="236" t="s">
        <v>38</v>
      </c>
      <c r="M3" s="236" t="s">
        <v>149</v>
      </c>
      <c r="N3" s="271" t="s">
        <v>150</v>
      </c>
      <c r="O3" s="107"/>
    </row>
    <row r="4" spans="1:15" s="89" customFormat="1" ht="90" customHeight="1">
      <c r="A4" s="231"/>
      <c r="B4" s="60" t="s">
        <v>141</v>
      </c>
      <c r="C4" s="60" t="s">
        <v>142</v>
      </c>
      <c r="D4" s="60" t="s">
        <v>141</v>
      </c>
      <c r="E4" s="60" t="s">
        <v>142</v>
      </c>
      <c r="F4" s="236"/>
      <c r="G4" s="193"/>
      <c r="H4" s="60" t="s">
        <v>146</v>
      </c>
      <c r="I4" s="60" t="s">
        <v>147</v>
      </c>
      <c r="J4" s="60" t="s">
        <v>148</v>
      </c>
      <c r="K4" s="236"/>
      <c r="L4" s="236"/>
      <c r="M4" s="236"/>
      <c r="N4" s="271"/>
      <c r="O4" s="108"/>
    </row>
    <row r="5" spans="1:15" ht="17.25" customHeight="1">
      <c r="A5" s="56" t="s">
        <v>217</v>
      </c>
      <c r="B5" s="76">
        <v>3</v>
      </c>
      <c r="C5" s="77">
        <v>130</v>
      </c>
      <c r="D5" s="77">
        <v>1165</v>
      </c>
      <c r="E5" s="77">
        <v>9605</v>
      </c>
      <c r="F5" s="77">
        <v>656</v>
      </c>
      <c r="G5" s="77">
        <v>10</v>
      </c>
      <c r="H5" s="77">
        <v>159</v>
      </c>
      <c r="I5" s="77">
        <v>3</v>
      </c>
      <c r="J5" s="77">
        <v>3</v>
      </c>
      <c r="K5" s="78">
        <v>54</v>
      </c>
      <c r="L5" s="76">
        <v>578</v>
      </c>
      <c r="M5" s="77">
        <v>14</v>
      </c>
      <c r="N5" s="77">
        <v>564</v>
      </c>
      <c r="O5" s="80"/>
    </row>
    <row r="6" spans="1:15" ht="17.25" customHeight="1">
      <c r="A6" s="79">
        <v>45</v>
      </c>
      <c r="B6" s="80">
        <v>3</v>
      </c>
      <c r="C6" s="81">
        <v>292</v>
      </c>
      <c r="D6" s="81">
        <v>1192</v>
      </c>
      <c r="E6" s="81">
        <v>9994</v>
      </c>
      <c r="F6" s="81">
        <v>698</v>
      </c>
      <c r="G6" s="81">
        <v>10</v>
      </c>
      <c r="H6" s="81">
        <v>146</v>
      </c>
      <c r="I6" s="81">
        <v>3</v>
      </c>
      <c r="J6" s="81">
        <v>4</v>
      </c>
      <c r="K6" s="82">
        <v>56</v>
      </c>
      <c r="L6" s="80">
        <v>618</v>
      </c>
      <c r="M6" s="81">
        <v>15</v>
      </c>
      <c r="N6" s="81">
        <v>603</v>
      </c>
      <c r="O6" s="80"/>
    </row>
    <row r="7" spans="1:15" ht="17.25" customHeight="1">
      <c r="A7" s="79">
        <v>50</v>
      </c>
      <c r="B7" s="80">
        <v>15</v>
      </c>
      <c r="C7" s="81">
        <v>840</v>
      </c>
      <c r="D7" s="81">
        <v>1207</v>
      </c>
      <c r="E7" s="81">
        <v>12483</v>
      </c>
      <c r="F7" s="81">
        <v>763</v>
      </c>
      <c r="G7" s="81">
        <v>20</v>
      </c>
      <c r="H7" s="81">
        <v>79</v>
      </c>
      <c r="I7" s="81">
        <v>3</v>
      </c>
      <c r="J7" s="81">
        <v>14</v>
      </c>
      <c r="K7" s="82">
        <v>51</v>
      </c>
      <c r="L7" s="80">
        <v>627</v>
      </c>
      <c r="M7" s="81">
        <v>28</v>
      </c>
      <c r="N7" s="81">
        <v>599</v>
      </c>
      <c r="O7" s="80"/>
    </row>
    <row r="8" spans="1:15" ht="17.25" customHeight="1">
      <c r="A8" s="79">
        <v>55</v>
      </c>
      <c r="B8" s="80">
        <v>33</v>
      </c>
      <c r="C8" s="81">
        <v>1755</v>
      </c>
      <c r="D8" s="81">
        <v>1213</v>
      </c>
      <c r="E8" s="81">
        <v>13124</v>
      </c>
      <c r="F8" s="81">
        <v>789</v>
      </c>
      <c r="G8" s="81">
        <v>33</v>
      </c>
      <c r="H8" s="81">
        <v>67</v>
      </c>
      <c r="I8" s="81">
        <v>7</v>
      </c>
      <c r="J8" s="81">
        <v>19</v>
      </c>
      <c r="K8" s="82">
        <v>78</v>
      </c>
      <c r="L8" s="80">
        <v>582</v>
      </c>
      <c r="M8" s="81">
        <v>41</v>
      </c>
      <c r="N8" s="81">
        <v>541</v>
      </c>
      <c r="O8" s="80"/>
    </row>
    <row r="9" spans="1:15" ht="17.25" customHeight="1">
      <c r="A9" s="79">
        <v>60</v>
      </c>
      <c r="B9" s="80">
        <v>56</v>
      </c>
      <c r="C9" s="81">
        <v>2378</v>
      </c>
      <c r="D9" s="81">
        <v>1134</v>
      </c>
      <c r="E9" s="81">
        <v>12865</v>
      </c>
      <c r="F9" s="81">
        <v>794</v>
      </c>
      <c r="G9" s="81">
        <v>33</v>
      </c>
      <c r="H9" s="81">
        <v>59</v>
      </c>
      <c r="I9" s="81">
        <v>7</v>
      </c>
      <c r="J9" s="81">
        <v>16</v>
      </c>
      <c r="K9" s="82">
        <v>27</v>
      </c>
      <c r="L9" s="80">
        <v>519</v>
      </c>
      <c r="M9" s="81">
        <v>45</v>
      </c>
      <c r="N9" s="81">
        <v>474</v>
      </c>
      <c r="O9" s="80"/>
    </row>
    <row r="10" spans="1:15" ht="17.25" customHeight="1">
      <c r="A10" s="79" t="s">
        <v>218</v>
      </c>
      <c r="B10" s="80">
        <v>101</v>
      </c>
      <c r="C10" s="81">
        <v>5377</v>
      </c>
      <c r="D10" s="81">
        <v>1068</v>
      </c>
      <c r="E10" s="81">
        <v>14166</v>
      </c>
      <c r="F10" s="81">
        <v>743</v>
      </c>
      <c r="G10" s="81">
        <v>27</v>
      </c>
      <c r="H10" s="81">
        <v>36</v>
      </c>
      <c r="I10" s="81">
        <v>5</v>
      </c>
      <c r="J10" s="81">
        <v>26</v>
      </c>
      <c r="K10" s="82">
        <v>24</v>
      </c>
      <c r="L10" s="80">
        <v>479</v>
      </c>
      <c r="M10" s="81">
        <v>51</v>
      </c>
      <c r="N10" s="81">
        <v>428</v>
      </c>
      <c r="O10" s="80"/>
    </row>
    <row r="11" spans="1:15" ht="17.25" customHeight="1">
      <c r="A11" s="79">
        <v>3</v>
      </c>
      <c r="B11" s="80">
        <v>109</v>
      </c>
      <c r="C11" s="81">
        <v>6152</v>
      </c>
      <c r="D11" s="81">
        <v>1057</v>
      </c>
      <c r="E11" s="81">
        <v>14063</v>
      </c>
      <c r="F11" s="81">
        <v>725</v>
      </c>
      <c r="G11" s="81">
        <v>26</v>
      </c>
      <c r="H11" s="81">
        <v>33</v>
      </c>
      <c r="I11" s="81">
        <v>5</v>
      </c>
      <c r="J11" s="81">
        <v>27</v>
      </c>
      <c r="K11" s="82">
        <v>5</v>
      </c>
      <c r="L11" s="80">
        <v>480</v>
      </c>
      <c r="M11" s="81">
        <v>57</v>
      </c>
      <c r="N11" s="81">
        <v>423</v>
      </c>
      <c r="O11" s="83"/>
    </row>
    <row r="12" spans="1:15" ht="17.25" customHeight="1">
      <c r="A12" s="79">
        <v>4</v>
      </c>
      <c r="B12" s="80">
        <v>115</v>
      </c>
      <c r="C12" s="81">
        <v>6455</v>
      </c>
      <c r="D12" s="81">
        <v>1035</v>
      </c>
      <c r="E12" s="81">
        <v>13774</v>
      </c>
      <c r="F12" s="81">
        <v>721</v>
      </c>
      <c r="G12" s="81">
        <v>27</v>
      </c>
      <c r="H12" s="81">
        <v>31</v>
      </c>
      <c r="I12" s="81">
        <v>6</v>
      </c>
      <c r="J12" s="81">
        <v>28</v>
      </c>
      <c r="K12" s="82">
        <v>6</v>
      </c>
      <c r="L12" s="80">
        <v>458</v>
      </c>
      <c r="M12" s="81">
        <v>56</v>
      </c>
      <c r="N12" s="81">
        <v>402</v>
      </c>
      <c r="O12" s="80"/>
    </row>
    <row r="13" spans="1:15" ht="17.25" customHeight="1">
      <c r="A13" s="79">
        <v>5</v>
      </c>
      <c r="B13" s="80">
        <v>128</v>
      </c>
      <c r="C13" s="81">
        <v>7021</v>
      </c>
      <c r="D13" s="81">
        <v>1027</v>
      </c>
      <c r="E13" s="81">
        <v>13902</v>
      </c>
      <c r="F13" s="81">
        <v>716</v>
      </c>
      <c r="G13" s="81">
        <v>27</v>
      </c>
      <c r="H13" s="81">
        <v>31</v>
      </c>
      <c r="I13" s="81">
        <v>6</v>
      </c>
      <c r="J13" s="81">
        <v>29</v>
      </c>
      <c r="K13" s="82">
        <v>6</v>
      </c>
      <c r="L13" s="80">
        <v>446</v>
      </c>
      <c r="M13" s="81">
        <v>80</v>
      </c>
      <c r="N13" s="81">
        <v>366</v>
      </c>
      <c r="O13" s="80"/>
    </row>
    <row r="14" spans="1:15" ht="17.25" customHeight="1">
      <c r="A14" s="79">
        <v>6</v>
      </c>
      <c r="B14" s="80">
        <v>130</v>
      </c>
      <c r="C14" s="81">
        <v>7083</v>
      </c>
      <c r="D14" s="81">
        <v>1014</v>
      </c>
      <c r="E14" s="81">
        <v>13609</v>
      </c>
      <c r="F14" s="81">
        <v>717</v>
      </c>
      <c r="G14" s="81">
        <v>27</v>
      </c>
      <c r="H14" s="81">
        <v>30</v>
      </c>
      <c r="I14" s="81">
        <v>6</v>
      </c>
      <c r="J14" s="81">
        <v>31</v>
      </c>
      <c r="K14" s="82">
        <v>11</v>
      </c>
      <c r="L14" s="80">
        <v>454</v>
      </c>
      <c r="M14" s="81">
        <v>68</v>
      </c>
      <c r="N14" s="81">
        <v>386</v>
      </c>
      <c r="O14" s="80"/>
    </row>
    <row r="15" spans="1:15" ht="17.25" customHeight="1">
      <c r="A15" s="79">
        <v>7</v>
      </c>
      <c r="B15" s="80">
        <v>132</v>
      </c>
      <c r="C15" s="81">
        <v>7339</v>
      </c>
      <c r="D15" s="81">
        <v>980</v>
      </c>
      <c r="E15" s="81">
        <v>13325</v>
      </c>
      <c r="F15" s="81">
        <v>700</v>
      </c>
      <c r="G15" s="81">
        <v>27</v>
      </c>
      <c r="H15" s="81">
        <v>27</v>
      </c>
      <c r="I15" s="81">
        <v>6</v>
      </c>
      <c r="J15" s="81">
        <v>33</v>
      </c>
      <c r="K15" s="82">
        <v>5</v>
      </c>
      <c r="L15" s="80">
        <v>462</v>
      </c>
      <c r="M15" s="81">
        <v>73</v>
      </c>
      <c r="N15" s="81">
        <v>389</v>
      </c>
      <c r="O15" s="80"/>
    </row>
    <row r="16" spans="1:15" ht="17.25" customHeight="1">
      <c r="A16" s="79">
        <v>8</v>
      </c>
      <c r="B16" s="80">
        <v>135</v>
      </c>
      <c r="C16" s="81">
        <v>7685</v>
      </c>
      <c r="D16" s="81">
        <v>775</v>
      </c>
      <c r="E16" s="81">
        <v>11832</v>
      </c>
      <c r="F16" s="81">
        <v>598</v>
      </c>
      <c r="G16" s="81">
        <v>24</v>
      </c>
      <c r="H16" s="81">
        <v>27</v>
      </c>
      <c r="I16" s="81">
        <v>6</v>
      </c>
      <c r="J16" s="81">
        <v>36</v>
      </c>
      <c r="K16" s="82">
        <v>15</v>
      </c>
      <c r="L16" s="80">
        <v>458</v>
      </c>
      <c r="M16" s="81">
        <v>76</v>
      </c>
      <c r="N16" s="81">
        <v>382</v>
      </c>
      <c r="O16" s="83"/>
    </row>
    <row r="17" spans="1:15" ht="17.25" customHeight="1">
      <c r="A17" s="79">
        <v>9</v>
      </c>
      <c r="B17" s="80">
        <v>139</v>
      </c>
      <c r="C17" s="81">
        <v>7864</v>
      </c>
      <c r="D17" s="81">
        <v>761</v>
      </c>
      <c r="E17" s="81">
        <v>12415</v>
      </c>
      <c r="F17" s="81">
        <v>596</v>
      </c>
      <c r="G17" s="81">
        <v>23</v>
      </c>
      <c r="H17" s="81">
        <v>24</v>
      </c>
      <c r="I17" s="81">
        <v>7</v>
      </c>
      <c r="J17" s="81">
        <v>38</v>
      </c>
      <c r="K17" s="82">
        <v>2</v>
      </c>
      <c r="L17" s="80">
        <v>437</v>
      </c>
      <c r="M17" s="81">
        <v>79</v>
      </c>
      <c r="N17" s="81">
        <v>358</v>
      </c>
      <c r="O17" s="80"/>
    </row>
    <row r="18" spans="1:15" ht="17.25" customHeight="1">
      <c r="A18" s="79">
        <v>10</v>
      </c>
      <c r="B18" s="81">
        <v>141</v>
      </c>
      <c r="C18" s="81">
        <v>7953</v>
      </c>
      <c r="D18" s="81">
        <v>734</v>
      </c>
      <c r="E18" s="81">
        <v>12213</v>
      </c>
      <c r="F18" s="81">
        <v>572</v>
      </c>
      <c r="G18" s="81">
        <v>22</v>
      </c>
      <c r="H18" s="81">
        <v>24</v>
      </c>
      <c r="I18" s="81">
        <v>7</v>
      </c>
      <c r="J18" s="81">
        <v>38</v>
      </c>
      <c r="K18" s="82">
        <v>3</v>
      </c>
      <c r="L18" s="80">
        <v>430</v>
      </c>
      <c r="M18" s="81">
        <v>73</v>
      </c>
      <c r="N18" s="81">
        <v>357</v>
      </c>
      <c r="O18" s="80"/>
    </row>
    <row r="19" spans="1:15" ht="17.25" customHeight="1">
      <c r="A19" s="79">
        <v>11</v>
      </c>
      <c r="B19" s="81">
        <v>146</v>
      </c>
      <c r="C19" s="81">
        <v>8244</v>
      </c>
      <c r="D19" s="81">
        <v>721</v>
      </c>
      <c r="E19" s="81">
        <v>12189</v>
      </c>
      <c r="F19" s="81">
        <v>565</v>
      </c>
      <c r="G19" s="81">
        <v>18</v>
      </c>
      <c r="H19" s="81">
        <v>28</v>
      </c>
      <c r="I19" s="81">
        <v>8</v>
      </c>
      <c r="J19" s="81">
        <v>38</v>
      </c>
      <c r="K19" s="82">
        <v>3</v>
      </c>
      <c r="L19" s="80">
        <v>423</v>
      </c>
      <c r="M19" s="81">
        <v>65</v>
      </c>
      <c r="N19" s="81">
        <v>358</v>
      </c>
      <c r="O19" s="80"/>
    </row>
    <row r="20" spans="1:15" ht="17.25" customHeight="1">
      <c r="A20" s="79">
        <v>12</v>
      </c>
      <c r="B20" s="81">
        <f>96+51</f>
        <v>147</v>
      </c>
      <c r="C20" s="81">
        <f>4198+4206</f>
        <v>8404</v>
      </c>
      <c r="D20" s="81">
        <f>455+231</f>
        <v>686</v>
      </c>
      <c r="E20" s="81">
        <f>4875+6925</f>
        <v>11800</v>
      </c>
      <c r="F20" s="81">
        <f>484+63</f>
        <v>547</v>
      </c>
      <c r="G20" s="81">
        <f>13+2</f>
        <v>15</v>
      </c>
      <c r="H20" s="81">
        <f>12+17</f>
        <v>29</v>
      </c>
      <c r="I20" s="81">
        <f>6+3</f>
        <v>9</v>
      </c>
      <c r="J20" s="81">
        <f>25+13</f>
        <v>38</v>
      </c>
      <c r="K20" s="82">
        <f>2+6</f>
        <v>8</v>
      </c>
      <c r="L20" s="80">
        <f>294+110</f>
        <v>404</v>
      </c>
      <c r="M20" s="81">
        <f>59+6</f>
        <v>65</v>
      </c>
      <c r="N20" s="81">
        <f>235+104</f>
        <v>339</v>
      </c>
      <c r="O20" s="80"/>
    </row>
    <row r="21" spans="1:15" ht="17.25" customHeight="1">
      <c r="A21" s="79">
        <v>13</v>
      </c>
      <c r="B21" s="81">
        <v>151</v>
      </c>
      <c r="C21" s="81">
        <v>8610</v>
      </c>
      <c r="D21" s="81">
        <v>670</v>
      </c>
      <c r="E21" s="81">
        <v>11613</v>
      </c>
      <c r="F21" s="81">
        <v>542</v>
      </c>
      <c r="G21" s="81">
        <v>15</v>
      </c>
      <c r="H21" s="81">
        <v>27</v>
      </c>
      <c r="I21" s="81">
        <v>9</v>
      </c>
      <c r="J21" s="81">
        <v>39</v>
      </c>
      <c r="K21" s="82">
        <v>0</v>
      </c>
      <c r="L21" s="80">
        <v>414</v>
      </c>
      <c r="M21" s="81">
        <v>66</v>
      </c>
      <c r="N21" s="81">
        <v>348</v>
      </c>
      <c r="O21" s="80"/>
    </row>
    <row r="22" spans="1:15" ht="17.25" customHeight="1">
      <c r="A22" s="79">
        <v>14</v>
      </c>
      <c r="B22" s="80">
        <f>98+55</f>
        <v>153</v>
      </c>
      <c r="C22" s="81">
        <f>4338+4526</f>
        <v>8864</v>
      </c>
      <c r="D22" s="81">
        <f>418+217</f>
        <v>635</v>
      </c>
      <c r="E22" s="81">
        <f>4655+6686</f>
        <v>11341</v>
      </c>
      <c r="F22" s="81">
        <v>520</v>
      </c>
      <c r="G22" s="81">
        <v>14</v>
      </c>
      <c r="H22" s="81">
        <v>24</v>
      </c>
      <c r="I22" s="81">
        <v>8</v>
      </c>
      <c r="J22" s="81">
        <v>43</v>
      </c>
      <c r="K22" s="82">
        <v>2</v>
      </c>
      <c r="L22" s="80">
        <v>407</v>
      </c>
      <c r="M22" s="81">
        <v>70</v>
      </c>
      <c r="N22" s="81">
        <v>337</v>
      </c>
      <c r="O22" s="80"/>
    </row>
    <row r="23" spans="1:15" ht="17.25" customHeight="1">
      <c r="A23" s="79">
        <v>15</v>
      </c>
      <c r="B23" s="80">
        <v>157</v>
      </c>
      <c r="C23" s="81">
        <v>8991</v>
      </c>
      <c r="D23" s="81">
        <v>561</v>
      </c>
      <c r="E23" s="81">
        <v>10625</v>
      </c>
      <c r="F23" s="81">
        <v>486</v>
      </c>
      <c r="G23" s="81">
        <v>12</v>
      </c>
      <c r="H23" s="81">
        <v>20</v>
      </c>
      <c r="I23" s="81">
        <v>9</v>
      </c>
      <c r="J23" s="81">
        <v>42</v>
      </c>
      <c r="K23" s="82">
        <v>9</v>
      </c>
      <c r="L23" s="80">
        <v>423</v>
      </c>
      <c r="M23" s="81">
        <v>80</v>
      </c>
      <c r="N23" s="81">
        <v>343</v>
      </c>
      <c r="O23" s="80"/>
    </row>
    <row r="24" spans="1:15" ht="17.25" customHeight="1">
      <c r="A24" s="79">
        <v>16</v>
      </c>
      <c r="B24" s="80">
        <v>157</v>
      </c>
      <c r="C24" s="81">
        <v>9040</v>
      </c>
      <c r="D24" s="81">
        <v>546</v>
      </c>
      <c r="E24" s="81">
        <v>10492</v>
      </c>
      <c r="F24" s="81">
        <v>490</v>
      </c>
      <c r="G24" s="81">
        <v>12</v>
      </c>
      <c r="H24" s="81">
        <v>19</v>
      </c>
      <c r="I24" s="81">
        <v>8</v>
      </c>
      <c r="J24" s="81">
        <v>42</v>
      </c>
      <c r="K24" s="82">
        <v>3</v>
      </c>
      <c r="L24" s="80">
        <v>443</v>
      </c>
      <c r="M24" s="81">
        <v>82</v>
      </c>
      <c r="N24" s="81">
        <v>361</v>
      </c>
      <c r="O24" s="80"/>
    </row>
    <row r="25" spans="1:15" ht="17.25" customHeight="1">
      <c r="A25" s="105">
        <v>17</v>
      </c>
      <c r="B25" s="84">
        <v>163</v>
      </c>
      <c r="C25" s="85">
        <v>9438</v>
      </c>
      <c r="D25" s="85">
        <v>476</v>
      </c>
      <c r="E25" s="85">
        <v>7451</v>
      </c>
      <c r="F25" s="85">
        <v>454</v>
      </c>
      <c r="G25" s="85">
        <v>8</v>
      </c>
      <c r="H25" s="85">
        <v>14</v>
      </c>
      <c r="I25" s="85">
        <v>8</v>
      </c>
      <c r="J25" s="85">
        <v>40</v>
      </c>
      <c r="K25" s="86">
        <v>1</v>
      </c>
      <c r="L25" s="84">
        <v>509</v>
      </c>
      <c r="M25" s="85">
        <v>82</v>
      </c>
      <c r="N25" s="85">
        <v>427</v>
      </c>
      <c r="O25" s="80"/>
    </row>
    <row r="26" ht="13.5">
      <c r="A26" t="s">
        <v>159</v>
      </c>
    </row>
    <row r="29" spans="1:15" ht="13.5" customHeight="1">
      <c r="A29" s="231" t="s">
        <v>138</v>
      </c>
      <c r="B29" s="220" t="s">
        <v>129</v>
      </c>
      <c r="C29" s="272"/>
      <c r="D29" s="221"/>
      <c r="E29" s="231" t="s">
        <v>125</v>
      </c>
      <c r="F29" s="231"/>
      <c r="G29" s="220" t="s">
        <v>161</v>
      </c>
      <c r="H29" s="221"/>
      <c r="I29" s="272" t="s">
        <v>130</v>
      </c>
      <c r="J29" s="272"/>
      <c r="K29" s="272"/>
      <c r="L29" s="221"/>
      <c r="M29" s="236" t="s">
        <v>154</v>
      </c>
      <c r="N29" s="236" t="s">
        <v>155</v>
      </c>
      <c r="O29" s="236" t="s">
        <v>156</v>
      </c>
    </row>
    <row r="30" spans="1:15" ht="13.5" customHeight="1">
      <c r="A30" s="231"/>
      <c r="B30" s="231" t="s">
        <v>158</v>
      </c>
      <c r="C30" s="231"/>
      <c r="D30" s="231"/>
      <c r="E30" s="236" t="s">
        <v>141</v>
      </c>
      <c r="F30" s="236" t="s">
        <v>160</v>
      </c>
      <c r="G30" s="236" t="s">
        <v>141</v>
      </c>
      <c r="H30" s="236" t="s">
        <v>152</v>
      </c>
      <c r="I30" s="274" t="s">
        <v>141</v>
      </c>
      <c r="J30" s="273" t="s">
        <v>153</v>
      </c>
      <c r="K30" s="273" t="s">
        <v>252</v>
      </c>
      <c r="L30" s="236" t="s">
        <v>221</v>
      </c>
      <c r="M30" s="236"/>
      <c r="N30" s="236"/>
      <c r="O30" s="236"/>
    </row>
    <row r="31" spans="1:15" ht="96">
      <c r="A31" s="231"/>
      <c r="B31" s="60" t="s">
        <v>151</v>
      </c>
      <c r="C31" s="60" t="s">
        <v>290</v>
      </c>
      <c r="D31" s="75" t="s">
        <v>220</v>
      </c>
      <c r="E31" s="236"/>
      <c r="F31" s="236"/>
      <c r="G31" s="236"/>
      <c r="H31" s="236"/>
      <c r="I31" s="274"/>
      <c r="J31" s="236"/>
      <c r="K31" s="236"/>
      <c r="L31" s="236"/>
      <c r="M31" s="236"/>
      <c r="N31" s="236"/>
      <c r="O31" s="236"/>
    </row>
    <row r="32" spans="1:15" ht="17.25" customHeight="1">
      <c r="A32" s="56" t="s">
        <v>217</v>
      </c>
      <c r="B32" s="76">
        <v>1</v>
      </c>
      <c r="C32" s="77">
        <v>20</v>
      </c>
      <c r="D32" s="77">
        <v>39</v>
      </c>
      <c r="E32" s="77">
        <v>2381</v>
      </c>
      <c r="F32" s="77">
        <v>3702</v>
      </c>
      <c r="G32" s="77">
        <v>1944</v>
      </c>
      <c r="H32" s="78">
        <v>2943</v>
      </c>
      <c r="I32" s="77">
        <v>851</v>
      </c>
      <c r="J32" s="77">
        <v>1048</v>
      </c>
      <c r="K32" s="77">
        <v>3</v>
      </c>
      <c r="L32" s="77">
        <v>171</v>
      </c>
      <c r="M32" s="77">
        <v>6900</v>
      </c>
      <c r="N32" s="77">
        <v>224</v>
      </c>
      <c r="O32" s="78">
        <v>29</v>
      </c>
    </row>
    <row r="33" spans="1:15" ht="17.25" customHeight="1">
      <c r="A33" s="79">
        <v>45</v>
      </c>
      <c r="B33" s="80">
        <v>5</v>
      </c>
      <c r="C33" s="81">
        <v>19</v>
      </c>
      <c r="D33" s="81">
        <v>54</v>
      </c>
      <c r="E33" s="81">
        <v>2484</v>
      </c>
      <c r="F33" s="81">
        <v>4191</v>
      </c>
      <c r="G33" s="81">
        <v>2806</v>
      </c>
      <c r="H33" s="82">
        <v>3353</v>
      </c>
      <c r="I33" s="81">
        <v>937</v>
      </c>
      <c r="J33" s="81">
        <v>1124</v>
      </c>
      <c r="K33" s="81">
        <v>4</v>
      </c>
      <c r="L33" s="81">
        <v>217</v>
      </c>
      <c r="M33" s="81">
        <v>6685</v>
      </c>
      <c r="N33" s="81">
        <v>217</v>
      </c>
      <c r="O33" s="82">
        <v>37</v>
      </c>
    </row>
    <row r="34" spans="1:15" ht="17.25" customHeight="1">
      <c r="A34" s="79">
        <v>50</v>
      </c>
      <c r="B34" s="80">
        <v>9</v>
      </c>
      <c r="C34" s="81">
        <v>32</v>
      </c>
      <c r="D34" s="81">
        <v>60</v>
      </c>
      <c r="E34" s="81">
        <v>2484</v>
      </c>
      <c r="F34" s="81">
        <v>3774</v>
      </c>
      <c r="G34" s="81">
        <v>2299</v>
      </c>
      <c r="H34" s="82">
        <v>3188</v>
      </c>
      <c r="I34" s="81">
        <v>1201</v>
      </c>
      <c r="J34" s="81">
        <v>1122</v>
      </c>
      <c r="K34" s="81">
        <v>49</v>
      </c>
      <c r="L34" s="81">
        <v>360</v>
      </c>
      <c r="M34" s="81">
        <v>6046</v>
      </c>
      <c r="N34" s="81">
        <v>101</v>
      </c>
      <c r="O34" s="82">
        <v>28</v>
      </c>
    </row>
    <row r="35" spans="1:15" ht="17.25" customHeight="1">
      <c r="A35" s="79">
        <v>55</v>
      </c>
      <c r="B35" s="80">
        <v>10</v>
      </c>
      <c r="C35" s="81">
        <v>37</v>
      </c>
      <c r="D35" s="81">
        <v>136</v>
      </c>
      <c r="E35" s="81">
        <v>2569</v>
      </c>
      <c r="F35" s="81">
        <v>3184</v>
      </c>
      <c r="G35" s="81">
        <v>2756</v>
      </c>
      <c r="H35" s="82">
        <v>3796</v>
      </c>
      <c r="I35" s="81">
        <v>1805</v>
      </c>
      <c r="J35" s="81">
        <v>1066</v>
      </c>
      <c r="K35" s="81">
        <v>10</v>
      </c>
      <c r="L35" s="81">
        <v>888</v>
      </c>
      <c r="M35" s="81">
        <v>5018</v>
      </c>
      <c r="N35" s="81">
        <v>172</v>
      </c>
      <c r="O35" s="82">
        <v>29</v>
      </c>
    </row>
    <row r="36" spans="1:15" ht="17.25" customHeight="1">
      <c r="A36" s="79">
        <v>60</v>
      </c>
      <c r="B36" s="80">
        <v>10</v>
      </c>
      <c r="C36" s="81">
        <v>16</v>
      </c>
      <c r="D36" s="81">
        <v>161</v>
      </c>
      <c r="E36" s="81">
        <v>2596</v>
      </c>
      <c r="F36" s="81">
        <v>3265</v>
      </c>
      <c r="G36" s="81">
        <v>3096</v>
      </c>
      <c r="H36" s="82">
        <v>4534</v>
      </c>
      <c r="I36" s="81">
        <v>2277</v>
      </c>
      <c r="J36" s="81">
        <v>1220</v>
      </c>
      <c r="K36" s="81">
        <v>10</v>
      </c>
      <c r="L36" s="81">
        <v>1395</v>
      </c>
      <c r="M36" s="81">
        <v>5293</v>
      </c>
      <c r="N36" s="81">
        <v>84</v>
      </c>
      <c r="O36" s="82">
        <v>39</v>
      </c>
    </row>
    <row r="37" spans="1:15" ht="17.25" customHeight="1">
      <c r="A37" s="79" t="s">
        <v>218</v>
      </c>
      <c r="B37" s="80">
        <v>10</v>
      </c>
      <c r="C37" s="81">
        <v>17</v>
      </c>
      <c r="D37" s="81">
        <v>163</v>
      </c>
      <c r="E37" s="81">
        <v>2610</v>
      </c>
      <c r="F37" s="81">
        <v>3351</v>
      </c>
      <c r="G37" s="81">
        <v>3367</v>
      </c>
      <c r="H37" s="82">
        <v>4975</v>
      </c>
      <c r="I37" s="81">
        <v>2635</v>
      </c>
      <c r="J37" s="81">
        <v>1110</v>
      </c>
      <c r="K37" s="81">
        <v>2</v>
      </c>
      <c r="L37" s="81">
        <v>1820</v>
      </c>
      <c r="M37" s="81">
        <v>5402</v>
      </c>
      <c r="N37" s="81">
        <v>76</v>
      </c>
      <c r="O37" s="82">
        <v>39</v>
      </c>
    </row>
    <row r="38" spans="1:15" ht="17.25" customHeight="1">
      <c r="A38" s="79">
        <v>3</v>
      </c>
      <c r="B38" s="80">
        <v>10</v>
      </c>
      <c r="C38" s="81">
        <v>18</v>
      </c>
      <c r="D38" s="81">
        <v>170</v>
      </c>
      <c r="E38" s="81">
        <v>2609</v>
      </c>
      <c r="F38" s="81">
        <v>3362</v>
      </c>
      <c r="G38" s="81">
        <v>3388</v>
      </c>
      <c r="H38" s="82">
        <v>5059</v>
      </c>
      <c r="I38" s="81">
        <v>2665</v>
      </c>
      <c r="J38" s="81">
        <v>1091</v>
      </c>
      <c r="K38" s="81">
        <v>10</v>
      </c>
      <c r="L38" s="81">
        <v>1850</v>
      </c>
      <c r="M38" s="81">
        <v>5398</v>
      </c>
      <c r="N38" s="81">
        <v>76</v>
      </c>
      <c r="O38" s="82">
        <v>40</v>
      </c>
    </row>
    <row r="39" spans="1:15" ht="17.25" customHeight="1">
      <c r="A39" s="79">
        <v>4</v>
      </c>
      <c r="B39" s="80">
        <v>10</v>
      </c>
      <c r="C39" s="81">
        <v>18</v>
      </c>
      <c r="D39" s="81">
        <v>168</v>
      </c>
      <c r="E39" s="81">
        <v>2619</v>
      </c>
      <c r="F39" s="81">
        <v>3359</v>
      </c>
      <c r="G39" s="81">
        <v>3421</v>
      </c>
      <c r="H39" s="82">
        <v>5101</v>
      </c>
      <c r="I39" s="81">
        <v>2630</v>
      </c>
      <c r="J39" s="81">
        <v>1090</v>
      </c>
      <c r="K39" s="81">
        <v>10</v>
      </c>
      <c r="L39" s="81">
        <v>1827</v>
      </c>
      <c r="M39" s="81">
        <v>5522</v>
      </c>
      <c r="N39" s="81">
        <v>65</v>
      </c>
      <c r="O39" s="82">
        <v>39</v>
      </c>
    </row>
    <row r="40" spans="1:15" ht="17.25" customHeight="1">
      <c r="A40" s="79">
        <v>5</v>
      </c>
      <c r="B40" s="80">
        <v>10</v>
      </c>
      <c r="C40" s="81">
        <v>18</v>
      </c>
      <c r="D40" s="81">
        <v>162</v>
      </c>
      <c r="E40" s="81">
        <v>2636</v>
      </c>
      <c r="F40" s="81">
        <v>3367</v>
      </c>
      <c r="G40" s="81">
        <v>3456</v>
      </c>
      <c r="H40" s="82">
        <v>5155</v>
      </c>
      <c r="I40" s="81">
        <v>2297</v>
      </c>
      <c r="J40" s="81">
        <v>1070</v>
      </c>
      <c r="K40" s="81">
        <v>10</v>
      </c>
      <c r="L40" s="81">
        <v>1609</v>
      </c>
      <c r="M40" s="81">
        <v>5423</v>
      </c>
      <c r="N40" s="81">
        <v>59</v>
      </c>
      <c r="O40" s="82">
        <v>40</v>
      </c>
    </row>
    <row r="41" spans="1:15" ht="17.25" customHeight="1">
      <c r="A41" s="79">
        <v>6</v>
      </c>
      <c r="B41" s="80">
        <v>10</v>
      </c>
      <c r="C41" s="81">
        <v>18</v>
      </c>
      <c r="D41" s="81">
        <v>164</v>
      </c>
      <c r="E41" s="81">
        <v>2635</v>
      </c>
      <c r="F41" s="81">
        <v>3400</v>
      </c>
      <c r="G41" s="81">
        <v>3477</v>
      </c>
      <c r="H41" s="82">
        <v>5201</v>
      </c>
      <c r="I41" s="81">
        <v>2338</v>
      </c>
      <c r="J41" s="81">
        <v>1054</v>
      </c>
      <c r="K41" s="81">
        <v>10</v>
      </c>
      <c r="L41" s="81">
        <v>1681</v>
      </c>
      <c r="M41" s="81">
        <v>5498</v>
      </c>
      <c r="N41" s="81">
        <v>56</v>
      </c>
      <c r="O41" s="82">
        <v>43</v>
      </c>
    </row>
    <row r="42" spans="1:15" ht="17.25" customHeight="1">
      <c r="A42" s="79">
        <v>7</v>
      </c>
      <c r="B42" s="80">
        <v>10</v>
      </c>
      <c r="C42" s="81">
        <v>18</v>
      </c>
      <c r="D42" s="81">
        <v>176</v>
      </c>
      <c r="E42" s="81">
        <v>2437</v>
      </c>
      <c r="F42" s="81">
        <v>3155</v>
      </c>
      <c r="G42" s="81">
        <v>3163</v>
      </c>
      <c r="H42" s="82">
        <v>4696</v>
      </c>
      <c r="I42" s="81">
        <v>2443</v>
      </c>
      <c r="J42" s="81">
        <v>1059</v>
      </c>
      <c r="K42" s="81">
        <v>10</v>
      </c>
      <c r="L42" s="81">
        <v>1744</v>
      </c>
      <c r="M42" s="81">
        <v>5587</v>
      </c>
      <c r="N42" s="81">
        <v>55</v>
      </c>
      <c r="O42" s="82">
        <v>44</v>
      </c>
    </row>
    <row r="43" spans="1:15" ht="17.25" customHeight="1">
      <c r="A43" s="79">
        <v>8</v>
      </c>
      <c r="B43" s="80">
        <v>10</v>
      </c>
      <c r="C43" s="81">
        <v>23</v>
      </c>
      <c r="D43" s="81">
        <v>181</v>
      </c>
      <c r="E43" s="81">
        <v>2446</v>
      </c>
      <c r="F43" s="81">
        <v>3177</v>
      </c>
      <c r="G43" s="81">
        <v>3202</v>
      </c>
      <c r="H43" s="82">
        <v>4709</v>
      </c>
      <c r="I43" s="81">
        <v>2311</v>
      </c>
      <c r="J43" s="81">
        <v>922</v>
      </c>
      <c r="K43" s="81">
        <v>11</v>
      </c>
      <c r="L43" s="81">
        <v>1681</v>
      </c>
      <c r="M43" s="81">
        <v>5610</v>
      </c>
      <c r="N43" s="81">
        <v>55</v>
      </c>
      <c r="O43" s="82">
        <v>43</v>
      </c>
    </row>
    <row r="44" spans="1:15" ht="17.25" customHeight="1">
      <c r="A44" s="79">
        <v>9</v>
      </c>
      <c r="B44" s="80">
        <v>10</v>
      </c>
      <c r="C44" s="81">
        <v>24</v>
      </c>
      <c r="D44" s="81">
        <v>178</v>
      </c>
      <c r="E44" s="81">
        <v>2452</v>
      </c>
      <c r="F44" s="81">
        <v>3201</v>
      </c>
      <c r="G44" s="81">
        <v>3265</v>
      </c>
      <c r="H44" s="82">
        <v>4702</v>
      </c>
      <c r="I44" s="81">
        <v>2174</v>
      </c>
      <c r="J44" s="81">
        <v>924</v>
      </c>
      <c r="K44" s="81">
        <v>11</v>
      </c>
      <c r="L44" s="81">
        <v>1274</v>
      </c>
      <c r="M44" s="81">
        <v>6836</v>
      </c>
      <c r="N44" s="81">
        <v>52</v>
      </c>
      <c r="O44" s="82">
        <v>41</v>
      </c>
    </row>
    <row r="45" spans="1:15" ht="17.25" customHeight="1">
      <c r="A45" s="79">
        <v>10</v>
      </c>
      <c r="B45" s="80">
        <v>10</v>
      </c>
      <c r="C45" s="81">
        <v>29</v>
      </c>
      <c r="D45" s="81">
        <v>178</v>
      </c>
      <c r="E45" s="81">
        <v>2387</v>
      </c>
      <c r="F45" s="81">
        <v>3109</v>
      </c>
      <c r="G45" s="81">
        <v>3236</v>
      </c>
      <c r="H45" s="82">
        <v>4550</v>
      </c>
      <c r="I45" s="81">
        <v>2153</v>
      </c>
      <c r="J45" s="81">
        <v>859</v>
      </c>
      <c r="K45" s="81">
        <v>10</v>
      </c>
      <c r="L45" s="81">
        <v>1540</v>
      </c>
      <c r="M45" s="81">
        <v>4990</v>
      </c>
      <c r="N45" s="81">
        <v>52</v>
      </c>
      <c r="O45" s="82">
        <v>39</v>
      </c>
    </row>
    <row r="46" spans="1:15" ht="17.25" customHeight="1">
      <c r="A46" s="79">
        <v>11</v>
      </c>
      <c r="B46" s="80">
        <v>10</v>
      </c>
      <c r="C46" s="81">
        <v>40</v>
      </c>
      <c r="D46" s="81">
        <v>175</v>
      </c>
      <c r="E46" s="81">
        <v>2364</v>
      </c>
      <c r="F46" s="81">
        <v>3083</v>
      </c>
      <c r="G46" s="81">
        <v>3188</v>
      </c>
      <c r="H46" s="82">
        <v>4361</v>
      </c>
      <c r="I46" s="81">
        <v>2156</v>
      </c>
      <c r="J46" s="81">
        <v>851</v>
      </c>
      <c r="K46" s="81">
        <v>10</v>
      </c>
      <c r="L46" s="81">
        <v>1542</v>
      </c>
      <c r="M46" s="81">
        <v>5566</v>
      </c>
      <c r="N46" s="81">
        <v>56</v>
      </c>
      <c r="O46" s="82">
        <v>47</v>
      </c>
    </row>
    <row r="47" spans="1:15" ht="17.25" customHeight="1">
      <c r="A47" s="79">
        <v>12</v>
      </c>
      <c r="B47" s="80">
        <v>10</v>
      </c>
      <c r="C47" s="81">
        <f>25+18</f>
        <v>43</v>
      </c>
      <c r="D47" s="81">
        <f>125+39</f>
        <v>164</v>
      </c>
      <c r="E47" s="81">
        <v>2291</v>
      </c>
      <c r="F47" s="81">
        <v>3028</v>
      </c>
      <c r="G47" s="81">
        <v>3158</v>
      </c>
      <c r="H47" s="82">
        <v>4378</v>
      </c>
      <c r="I47" s="81">
        <v>2016</v>
      </c>
      <c r="J47" s="81">
        <v>830</v>
      </c>
      <c r="K47" s="81">
        <v>10</v>
      </c>
      <c r="L47" s="81">
        <v>1428</v>
      </c>
      <c r="M47" s="81">
        <f>5031+624</f>
        <v>5655</v>
      </c>
      <c r="N47" s="81">
        <f>52+3</f>
        <v>55</v>
      </c>
      <c r="O47" s="82">
        <f>39+7</f>
        <v>46</v>
      </c>
    </row>
    <row r="48" spans="1:15" ht="17.25" customHeight="1">
      <c r="A48" s="79">
        <v>13</v>
      </c>
      <c r="B48" s="80">
        <v>10</v>
      </c>
      <c r="C48" s="81">
        <v>46</v>
      </c>
      <c r="D48" s="81">
        <v>182</v>
      </c>
      <c r="E48" s="81">
        <v>2273</v>
      </c>
      <c r="F48" s="81">
        <v>3013</v>
      </c>
      <c r="G48" s="81">
        <v>3185</v>
      </c>
      <c r="H48" s="82">
        <v>4417</v>
      </c>
      <c r="I48" s="81">
        <v>1904</v>
      </c>
      <c r="J48" s="81">
        <v>550</v>
      </c>
      <c r="K48" s="81">
        <v>14</v>
      </c>
      <c r="L48" s="81">
        <v>1329</v>
      </c>
      <c r="M48" s="81">
        <v>5585</v>
      </c>
      <c r="N48" s="81">
        <v>53</v>
      </c>
      <c r="O48" s="82">
        <v>60</v>
      </c>
    </row>
    <row r="49" spans="1:15" ht="17.25" customHeight="1">
      <c r="A49" s="79">
        <v>14</v>
      </c>
      <c r="B49" s="80">
        <v>10</v>
      </c>
      <c r="C49" s="81">
        <v>47</v>
      </c>
      <c r="D49" s="81">
        <v>178</v>
      </c>
      <c r="E49" s="81">
        <v>2270</v>
      </c>
      <c r="F49" s="81">
        <v>3020</v>
      </c>
      <c r="G49" s="81">
        <v>3231</v>
      </c>
      <c r="H49" s="82">
        <v>4477</v>
      </c>
      <c r="I49" s="81">
        <v>1860</v>
      </c>
      <c r="J49" s="81">
        <v>767</v>
      </c>
      <c r="K49" s="81">
        <v>63</v>
      </c>
      <c r="L49" s="81">
        <v>1311</v>
      </c>
      <c r="M49" s="81">
        <v>5628</v>
      </c>
      <c r="N49" s="81">
        <v>55</v>
      </c>
      <c r="O49" s="82">
        <v>44</v>
      </c>
    </row>
    <row r="50" spans="1:15" ht="17.25" customHeight="1">
      <c r="A50" s="79">
        <v>15</v>
      </c>
      <c r="B50" s="80">
        <v>9</v>
      </c>
      <c r="C50" s="81">
        <v>39</v>
      </c>
      <c r="D50" s="81">
        <v>198</v>
      </c>
      <c r="E50" s="81">
        <v>2243</v>
      </c>
      <c r="F50" s="81">
        <v>2924</v>
      </c>
      <c r="G50" s="81">
        <v>3243</v>
      </c>
      <c r="H50" s="82">
        <v>4457</v>
      </c>
      <c r="I50" s="81">
        <v>1849</v>
      </c>
      <c r="J50" s="81">
        <v>779</v>
      </c>
      <c r="K50" s="81">
        <v>64</v>
      </c>
      <c r="L50" s="81">
        <v>1304</v>
      </c>
      <c r="M50" s="81">
        <v>5633</v>
      </c>
      <c r="N50" s="81">
        <v>56</v>
      </c>
      <c r="O50" s="82">
        <v>45</v>
      </c>
    </row>
    <row r="51" spans="1:15" ht="17.25" customHeight="1">
      <c r="A51" s="79">
        <v>16</v>
      </c>
      <c r="B51" s="80">
        <v>9</v>
      </c>
      <c r="C51" s="81">
        <v>37</v>
      </c>
      <c r="D51" s="81">
        <v>232</v>
      </c>
      <c r="E51" s="81">
        <v>2238</v>
      </c>
      <c r="F51" s="81">
        <v>2922</v>
      </c>
      <c r="G51" s="81">
        <v>3278</v>
      </c>
      <c r="H51" s="82">
        <v>4358</v>
      </c>
      <c r="I51" s="81">
        <v>1841</v>
      </c>
      <c r="J51" s="81">
        <v>790</v>
      </c>
      <c r="K51" s="81">
        <v>50</v>
      </c>
      <c r="L51" s="81">
        <v>1312</v>
      </c>
      <c r="M51" s="81">
        <v>7087</v>
      </c>
      <c r="N51" s="81">
        <v>50</v>
      </c>
      <c r="O51" s="82">
        <v>42</v>
      </c>
    </row>
    <row r="52" spans="1:15" ht="17.25" customHeight="1">
      <c r="A52" s="105">
        <v>17</v>
      </c>
      <c r="B52" s="84">
        <v>9</v>
      </c>
      <c r="C52" s="85">
        <v>42</v>
      </c>
      <c r="D52" s="85">
        <v>298</v>
      </c>
      <c r="E52" s="85">
        <v>2220</v>
      </c>
      <c r="F52" s="85">
        <v>2923</v>
      </c>
      <c r="G52" s="85">
        <v>3287</v>
      </c>
      <c r="H52" s="86">
        <v>4504</v>
      </c>
      <c r="I52" s="85">
        <v>1819</v>
      </c>
      <c r="J52" s="85">
        <v>787</v>
      </c>
      <c r="K52" s="85">
        <v>52</v>
      </c>
      <c r="L52" s="85">
        <v>1309</v>
      </c>
      <c r="M52" s="85">
        <v>7033</v>
      </c>
      <c r="N52" s="85">
        <v>53</v>
      </c>
      <c r="O52" s="86">
        <v>47</v>
      </c>
    </row>
    <row r="53" ht="13.5">
      <c r="A53" t="s">
        <v>159</v>
      </c>
    </row>
  </sheetData>
  <mergeCells count="30">
    <mergeCell ref="L30:L31"/>
    <mergeCell ref="N29:N31"/>
    <mergeCell ref="O29:O31"/>
    <mergeCell ref="B30:D30"/>
    <mergeCell ref="E30:E31"/>
    <mergeCell ref="F30:F31"/>
    <mergeCell ref="G30:G31"/>
    <mergeCell ref="H30:H31"/>
    <mergeCell ref="I30:I31"/>
    <mergeCell ref="J30:J31"/>
    <mergeCell ref="M29:M31"/>
    <mergeCell ref="A29:A31"/>
    <mergeCell ref="G3:G4"/>
    <mergeCell ref="A2:A4"/>
    <mergeCell ref="K3:K4"/>
    <mergeCell ref="K30:K31"/>
    <mergeCell ref="B29:D29"/>
    <mergeCell ref="E29:F29"/>
    <mergeCell ref="G29:H29"/>
    <mergeCell ref="I29:L29"/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E35"/>
  <sheetViews>
    <sheetView view="pageBreakPreview" zoomScale="60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A6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7" width="8.875" style="3" customWidth="1"/>
    <col min="28" max="29" width="8.375" style="3" customWidth="1"/>
    <col min="30" max="30" width="9.75390625" style="3" customWidth="1"/>
    <col min="31" max="16384" width="9.00390625" style="3" customWidth="1"/>
  </cols>
  <sheetData>
    <row r="1" spans="1:31" ht="16.5" customHeight="1">
      <c r="A1" s="87" t="s">
        <v>291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D1" s="31" t="s">
        <v>253</v>
      </c>
      <c r="AE1" s="88"/>
    </row>
    <row r="2" spans="1:30" ht="13.5" hidden="1">
      <c r="A2" s="6"/>
      <c r="B2" s="13"/>
      <c r="C2" s="13"/>
      <c r="D2" s="13"/>
      <c r="E2" s="13"/>
      <c r="F2" s="13"/>
      <c r="G2" s="13"/>
      <c r="H2" s="109"/>
      <c r="I2" s="109"/>
      <c r="J2" s="109"/>
      <c r="K2" s="109"/>
      <c r="L2" s="109"/>
      <c r="M2" s="109"/>
      <c r="N2" s="109"/>
      <c r="O2" s="1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3.5" hidden="1">
      <c r="A3" s="6"/>
      <c r="B3" s="13"/>
      <c r="C3" s="13"/>
      <c r="D3" s="13"/>
      <c r="E3" s="13"/>
      <c r="F3" s="13"/>
      <c r="G3" s="13"/>
      <c r="H3" s="109"/>
      <c r="I3" s="109"/>
      <c r="J3" s="109"/>
      <c r="K3" s="109"/>
      <c r="L3" s="109"/>
      <c r="M3" s="109"/>
      <c r="N3" s="109"/>
      <c r="O3" s="11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3.5" hidden="1">
      <c r="A4" s="6"/>
      <c r="B4" s="13"/>
      <c r="C4" s="13"/>
      <c r="D4" s="13"/>
      <c r="E4" s="13"/>
      <c r="F4" s="13"/>
      <c r="G4" s="13"/>
      <c r="H4" s="109"/>
      <c r="I4" s="109"/>
      <c r="J4" s="109"/>
      <c r="K4" s="109"/>
      <c r="L4" s="109"/>
      <c r="M4" s="109"/>
      <c r="N4" s="109"/>
      <c r="O4" s="110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145" customFormat="1" ht="14.25">
      <c r="A5" s="278" t="s">
        <v>292</v>
      </c>
      <c r="B5" s="280" t="s">
        <v>38</v>
      </c>
      <c r="C5" s="280" t="s">
        <v>162</v>
      </c>
      <c r="D5" s="280" t="s">
        <v>168</v>
      </c>
      <c r="E5" s="280" t="s">
        <v>163</v>
      </c>
      <c r="F5" s="280" t="s">
        <v>164</v>
      </c>
      <c r="G5" s="140"/>
      <c r="H5" s="141" t="s">
        <v>200</v>
      </c>
      <c r="I5" s="142"/>
      <c r="J5" s="275" t="s">
        <v>203</v>
      </c>
      <c r="K5" s="277" t="s">
        <v>201</v>
      </c>
      <c r="L5" s="285" t="s">
        <v>202</v>
      </c>
      <c r="M5" s="277" t="s">
        <v>171</v>
      </c>
      <c r="N5" s="277" t="s">
        <v>172</v>
      </c>
      <c r="O5" s="277" t="s">
        <v>173</v>
      </c>
      <c r="P5" s="277" t="s">
        <v>174</v>
      </c>
      <c r="Q5" s="277" t="s">
        <v>184</v>
      </c>
      <c r="R5" s="277" t="s">
        <v>175</v>
      </c>
      <c r="S5" s="277" t="s">
        <v>176</v>
      </c>
      <c r="T5" s="277" t="s">
        <v>177</v>
      </c>
      <c r="U5" s="275" t="s">
        <v>167</v>
      </c>
      <c r="V5" s="275" t="s">
        <v>40</v>
      </c>
      <c r="W5" s="282" t="s">
        <v>44</v>
      </c>
      <c r="X5" s="283"/>
      <c r="Y5" s="283"/>
      <c r="Z5" s="283"/>
      <c r="AA5" s="283"/>
      <c r="AB5" s="283"/>
      <c r="AC5" s="283"/>
      <c r="AD5" s="284"/>
    </row>
    <row r="6" spans="1:30" s="145" customFormat="1" ht="42.75">
      <c r="A6" s="279"/>
      <c r="B6" s="281"/>
      <c r="C6" s="281"/>
      <c r="D6" s="281"/>
      <c r="E6" s="281"/>
      <c r="F6" s="281"/>
      <c r="G6" s="146"/>
      <c r="H6" s="143" t="s">
        <v>165</v>
      </c>
      <c r="I6" s="143" t="s">
        <v>166</v>
      </c>
      <c r="J6" s="276"/>
      <c r="K6" s="276"/>
      <c r="L6" s="286"/>
      <c r="M6" s="287"/>
      <c r="N6" s="276"/>
      <c r="O6" s="276"/>
      <c r="P6" s="276"/>
      <c r="Q6" s="276"/>
      <c r="R6" s="276"/>
      <c r="S6" s="276"/>
      <c r="T6" s="276"/>
      <c r="U6" s="276"/>
      <c r="V6" s="276"/>
      <c r="W6" s="147" t="s">
        <v>183</v>
      </c>
      <c r="X6" s="147" t="s">
        <v>254</v>
      </c>
      <c r="Y6" s="144" t="s">
        <v>169</v>
      </c>
      <c r="Z6" s="148" t="s">
        <v>170</v>
      </c>
      <c r="AA6" s="149" t="s">
        <v>255</v>
      </c>
      <c r="AB6" s="144" t="s">
        <v>204</v>
      </c>
      <c r="AC6" s="144" t="s">
        <v>205</v>
      </c>
      <c r="AD6" s="150" t="s">
        <v>206</v>
      </c>
    </row>
    <row r="7" spans="1:30" s="155" customFormat="1" ht="39.75" customHeight="1">
      <c r="A7" s="151" t="s">
        <v>36</v>
      </c>
      <c r="B7" s="152">
        <f aca="true" t="shared" si="0" ref="B7:AD7">SUM(B8:B9)</f>
        <v>563</v>
      </c>
      <c r="C7" s="153">
        <f t="shared" si="0"/>
        <v>4</v>
      </c>
      <c r="D7" s="153">
        <f t="shared" si="0"/>
        <v>1</v>
      </c>
      <c r="E7" s="153">
        <f t="shared" si="0"/>
        <v>9</v>
      </c>
      <c r="F7" s="153">
        <f t="shared" si="0"/>
        <v>10</v>
      </c>
      <c r="G7" s="153">
        <f t="shared" si="0"/>
        <v>327</v>
      </c>
      <c r="H7" s="153">
        <f t="shared" si="0"/>
        <v>2</v>
      </c>
      <c r="I7" s="153">
        <f t="shared" si="0"/>
        <v>0</v>
      </c>
      <c r="J7" s="153">
        <f t="shared" si="0"/>
        <v>0</v>
      </c>
      <c r="K7" s="153">
        <f t="shared" si="0"/>
        <v>15</v>
      </c>
      <c r="L7" s="153">
        <f t="shared" si="0"/>
        <v>5</v>
      </c>
      <c r="M7" s="153">
        <f t="shared" si="0"/>
        <v>7</v>
      </c>
      <c r="N7" s="153">
        <f t="shared" si="0"/>
        <v>1</v>
      </c>
      <c r="O7" s="154">
        <f t="shared" si="0"/>
        <v>6</v>
      </c>
      <c r="P7" s="152">
        <f t="shared" si="0"/>
        <v>2</v>
      </c>
      <c r="Q7" s="153">
        <f t="shared" si="0"/>
        <v>0</v>
      </c>
      <c r="R7" s="153">
        <f t="shared" si="0"/>
        <v>3</v>
      </c>
      <c r="S7" s="153">
        <f t="shared" si="0"/>
        <v>0</v>
      </c>
      <c r="T7" s="153">
        <f t="shared" si="0"/>
        <v>42</v>
      </c>
      <c r="U7" s="153">
        <f t="shared" si="0"/>
        <v>15</v>
      </c>
      <c r="V7" s="153">
        <f t="shared" si="0"/>
        <v>116</v>
      </c>
      <c r="W7" s="153">
        <f t="shared" si="0"/>
        <v>8</v>
      </c>
      <c r="X7" s="153">
        <f t="shared" si="0"/>
        <v>0</v>
      </c>
      <c r="Y7" s="153">
        <f t="shared" si="0"/>
        <v>0</v>
      </c>
      <c r="Z7" s="153">
        <f t="shared" si="0"/>
        <v>3</v>
      </c>
      <c r="AA7" s="153">
        <f t="shared" si="0"/>
        <v>27</v>
      </c>
      <c r="AB7" s="153">
        <f t="shared" si="0"/>
        <v>0</v>
      </c>
      <c r="AC7" s="153">
        <f t="shared" si="0"/>
        <v>0</v>
      </c>
      <c r="AD7" s="154">
        <f t="shared" si="0"/>
        <v>0</v>
      </c>
    </row>
    <row r="8" spans="1:30" s="155" customFormat="1" ht="39.75" customHeight="1">
      <c r="A8" s="156" t="s">
        <v>256</v>
      </c>
      <c r="B8" s="157">
        <f aca="true" t="shared" si="1" ref="B8:AD8">SUM(B10:B20)</f>
        <v>463</v>
      </c>
      <c r="C8" s="158">
        <f t="shared" si="1"/>
        <v>4</v>
      </c>
      <c r="D8" s="158">
        <f t="shared" si="1"/>
        <v>1</v>
      </c>
      <c r="E8" s="158">
        <f t="shared" si="1"/>
        <v>9</v>
      </c>
      <c r="F8" s="158">
        <f t="shared" si="1"/>
        <v>10</v>
      </c>
      <c r="G8" s="158">
        <f t="shared" si="1"/>
        <v>264</v>
      </c>
      <c r="H8" s="158">
        <f t="shared" si="1"/>
        <v>1</v>
      </c>
      <c r="I8" s="158">
        <f t="shared" si="1"/>
        <v>0</v>
      </c>
      <c r="J8" s="158">
        <f t="shared" si="1"/>
        <v>0</v>
      </c>
      <c r="K8" s="158">
        <f t="shared" si="1"/>
        <v>15</v>
      </c>
      <c r="L8" s="158">
        <f t="shared" si="1"/>
        <v>3</v>
      </c>
      <c r="M8" s="158">
        <f t="shared" si="1"/>
        <v>7</v>
      </c>
      <c r="N8" s="158">
        <f t="shared" si="1"/>
        <v>0</v>
      </c>
      <c r="O8" s="159">
        <f t="shared" si="1"/>
        <v>6</v>
      </c>
      <c r="P8" s="157">
        <f t="shared" si="1"/>
        <v>2</v>
      </c>
      <c r="Q8" s="158">
        <f t="shared" si="1"/>
        <v>0</v>
      </c>
      <c r="R8" s="158">
        <f t="shared" si="1"/>
        <v>3</v>
      </c>
      <c r="S8" s="158">
        <f t="shared" si="1"/>
        <v>0</v>
      </c>
      <c r="T8" s="158">
        <f t="shared" si="1"/>
        <v>25</v>
      </c>
      <c r="U8" s="158">
        <f t="shared" si="1"/>
        <v>8</v>
      </c>
      <c r="V8" s="158">
        <f t="shared" si="1"/>
        <v>106</v>
      </c>
      <c r="W8" s="158">
        <f t="shared" si="1"/>
        <v>6</v>
      </c>
      <c r="X8" s="158">
        <f t="shared" si="1"/>
        <v>0</v>
      </c>
      <c r="Y8" s="158">
        <f t="shared" si="1"/>
        <v>0</v>
      </c>
      <c r="Z8" s="158">
        <f t="shared" si="1"/>
        <v>0</v>
      </c>
      <c r="AA8" s="158">
        <f t="shared" si="1"/>
        <v>23</v>
      </c>
      <c r="AB8" s="158">
        <f t="shared" si="1"/>
        <v>0</v>
      </c>
      <c r="AC8" s="158">
        <f t="shared" si="1"/>
        <v>0</v>
      </c>
      <c r="AD8" s="159">
        <f t="shared" si="1"/>
        <v>0</v>
      </c>
    </row>
    <row r="9" spans="1:30" s="155" customFormat="1" ht="39.75" customHeight="1">
      <c r="A9" s="160" t="s">
        <v>257</v>
      </c>
      <c r="B9" s="161">
        <f aca="true" t="shared" si="2" ref="B9:AD9">SUM(B21:B29)</f>
        <v>100</v>
      </c>
      <c r="C9" s="162">
        <f t="shared" si="2"/>
        <v>0</v>
      </c>
      <c r="D9" s="162">
        <f t="shared" si="2"/>
        <v>0</v>
      </c>
      <c r="E9" s="162">
        <f t="shared" si="2"/>
        <v>0</v>
      </c>
      <c r="F9" s="162">
        <f t="shared" si="2"/>
        <v>0</v>
      </c>
      <c r="G9" s="162">
        <f t="shared" si="2"/>
        <v>63</v>
      </c>
      <c r="H9" s="162">
        <f t="shared" si="2"/>
        <v>1</v>
      </c>
      <c r="I9" s="162">
        <f t="shared" si="2"/>
        <v>0</v>
      </c>
      <c r="J9" s="162">
        <f t="shared" si="2"/>
        <v>0</v>
      </c>
      <c r="K9" s="162">
        <f t="shared" si="2"/>
        <v>0</v>
      </c>
      <c r="L9" s="162">
        <f t="shared" si="2"/>
        <v>2</v>
      </c>
      <c r="M9" s="162">
        <f t="shared" si="2"/>
        <v>0</v>
      </c>
      <c r="N9" s="162">
        <f t="shared" si="2"/>
        <v>1</v>
      </c>
      <c r="O9" s="163">
        <f t="shared" si="2"/>
        <v>0</v>
      </c>
      <c r="P9" s="161">
        <f t="shared" si="2"/>
        <v>0</v>
      </c>
      <c r="Q9" s="162">
        <f t="shared" si="2"/>
        <v>0</v>
      </c>
      <c r="R9" s="162">
        <f t="shared" si="2"/>
        <v>0</v>
      </c>
      <c r="S9" s="162">
        <f t="shared" si="2"/>
        <v>0</v>
      </c>
      <c r="T9" s="162">
        <f t="shared" si="2"/>
        <v>17</v>
      </c>
      <c r="U9" s="162">
        <f t="shared" si="2"/>
        <v>7</v>
      </c>
      <c r="V9" s="162">
        <f t="shared" si="2"/>
        <v>10</v>
      </c>
      <c r="W9" s="162">
        <f t="shared" si="2"/>
        <v>2</v>
      </c>
      <c r="X9" s="162">
        <f t="shared" si="2"/>
        <v>0</v>
      </c>
      <c r="Y9" s="162">
        <f t="shared" si="2"/>
        <v>0</v>
      </c>
      <c r="Z9" s="162">
        <f t="shared" si="2"/>
        <v>3</v>
      </c>
      <c r="AA9" s="162">
        <f t="shared" si="2"/>
        <v>4</v>
      </c>
      <c r="AB9" s="162">
        <f t="shared" si="2"/>
        <v>0</v>
      </c>
      <c r="AC9" s="162">
        <f t="shared" si="2"/>
        <v>0</v>
      </c>
      <c r="AD9" s="163">
        <f t="shared" si="2"/>
        <v>0</v>
      </c>
    </row>
    <row r="10" spans="1:30" s="155" customFormat="1" ht="39.75" customHeight="1">
      <c r="A10" s="151" t="s">
        <v>258</v>
      </c>
      <c r="B10" s="157">
        <v>179</v>
      </c>
      <c r="C10" s="158">
        <v>3</v>
      </c>
      <c r="D10" s="158">
        <v>0</v>
      </c>
      <c r="E10" s="158">
        <v>9</v>
      </c>
      <c r="F10" s="158">
        <v>10</v>
      </c>
      <c r="G10" s="158">
        <v>56</v>
      </c>
      <c r="H10" s="158">
        <v>0</v>
      </c>
      <c r="I10" s="158">
        <v>0</v>
      </c>
      <c r="J10" s="158">
        <v>0</v>
      </c>
      <c r="K10" s="158">
        <v>7</v>
      </c>
      <c r="L10" s="158">
        <v>0</v>
      </c>
      <c r="M10" s="158">
        <v>5</v>
      </c>
      <c r="N10" s="158">
        <v>0</v>
      </c>
      <c r="O10" s="159">
        <v>3</v>
      </c>
      <c r="P10" s="157">
        <v>2</v>
      </c>
      <c r="Q10" s="158">
        <v>0</v>
      </c>
      <c r="R10" s="158">
        <v>3</v>
      </c>
      <c r="S10" s="158">
        <v>0</v>
      </c>
      <c r="T10" s="158">
        <v>5</v>
      </c>
      <c r="U10" s="158">
        <v>0</v>
      </c>
      <c r="V10" s="158">
        <v>76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9">
        <v>0</v>
      </c>
    </row>
    <row r="11" spans="1:30" s="155" customFormat="1" ht="39.75" customHeight="1">
      <c r="A11" s="156" t="s">
        <v>259</v>
      </c>
      <c r="B11" s="157">
        <v>53</v>
      </c>
      <c r="C11" s="158">
        <v>0</v>
      </c>
      <c r="D11" s="158">
        <v>0</v>
      </c>
      <c r="E11" s="158">
        <v>0</v>
      </c>
      <c r="F11" s="158">
        <v>0</v>
      </c>
      <c r="G11" s="158">
        <v>47</v>
      </c>
      <c r="H11" s="158">
        <v>1</v>
      </c>
      <c r="I11" s="158">
        <v>0</v>
      </c>
      <c r="J11" s="158">
        <v>0</v>
      </c>
      <c r="K11" s="158">
        <v>1</v>
      </c>
      <c r="L11" s="158">
        <v>0</v>
      </c>
      <c r="M11" s="158">
        <v>1</v>
      </c>
      <c r="N11" s="158">
        <v>0</v>
      </c>
      <c r="O11" s="159">
        <v>0</v>
      </c>
      <c r="P11" s="157">
        <v>0</v>
      </c>
      <c r="Q11" s="158">
        <v>0</v>
      </c>
      <c r="R11" s="158">
        <v>0</v>
      </c>
      <c r="S11" s="158">
        <v>0</v>
      </c>
      <c r="T11" s="158">
        <v>4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7</v>
      </c>
      <c r="AB11" s="158">
        <v>0</v>
      </c>
      <c r="AC11" s="158">
        <v>0</v>
      </c>
      <c r="AD11" s="159">
        <v>0</v>
      </c>
    </row>
    <row r="12" spans="1:30" s="155" customFormat="1" ht="39.75" customHeight="1">
      <c r="A12" s="156" t="s">
        <v>260</v>
      </c>
      <c r="B12" s="157">
        <v>39</v>
      </c>
      <c r="C12" s="158">
        <v>0</v>
      </c>
      <c r="D12" s="158">
        <v>0</v>
      </c>
      <c r="E12" s="158">
        <v>0</v>
      </c>
      <c r="F12" s="158">
        <v>0</v>
      </c>
      <c r="G12" s="158">
        <v>26</v>
      </c>
      <c r="H12" s="158">
        <v>0</v>
      </c>
      <c r="I12" s="158">
        <v>0</v>
      </c>
      <c r="J12" s="158">
        <v>0</v>
      </c>
      <c r="K12" s="158">
        <v>1</v>
      </c>
      <c r="L12" s="158">
        <v>1</v>
      </c>
      <c r="M12" s="158">
        <v>0</v>
      </c>
      <c r="N12" s="158">
        <v>0</v>
      </c>
      <c r="O12" s="159">
        <v>0</v>
      </c>
      <c r="P12" s="157">
        <v>0</v>
      </c>
      <c r="Q12" s="158">
        <v>0</v>
      </c>
      <c r="R12" s="158">
        <v>0</v>
      </c>
      <c r="S12" s="158">
        <v>0</v>
      </c>
      <c r="T12" s="158">
        <v>3</v>
      </c>
      <c r="U12" s="158">
        <v>0</v>
      </c>
      <c r="V12" s="158">
        <v>8</v>
      </c>
      <c r="W12" s="158">
        <v>1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9">
        <v>0</v>
      </c>
    </row>
    <row r="13" spans="1:30" s="155" customFormat="1" ht="39.75" customHeight="1">
      <c r="A13" s="156" t="s">
        <v>261</v>
      </c>
      <c r="B13" s="157">
        <v>16</v>
      </c>
      <c r="C13" s="158">
        <v>0</v>
      </c>
      <c r="D13" s="158">
        <v>0</v>
      </c>
      <c r="E13" s="158">
        <v>0</v>
      </c>
      <c r="F13" s="158">
        <v>0</v>
      </c>
      <c r="G13" s="158">
        <v>13</v>
      </c>
      <c r="H13" s="158">
        <v>0</v>
      </c>
      <c r="I13" s="158">
        <v>0</v>
      </c>
      <c r="J13" s="158">
        <v>0</v>
      </c>
      <c r="K13" s="158">
        <v>0</v>
      </c>
      <c r="L13" s="158">
        <v>1</v>
      </c>
      <c r="M13" s="158">
        <v>0</v>
      </c>
      <c r="N13" s="158">
        <v>0</v>
      </c>
      <c r="O13" s="159">
        <v>0</v>
      </c>
      <c r="P13" s="157">
        <v>0</v>
      </c>
      <c r="Q13" s="158">
        <v>0</v>
      </c>
      <c r="R13" s="158">
        <v>0</v>
      </c>
      <c r="S13" s="158">
        <v>0</v>
      </c>
      <c r="T13" s="158">
        <v>2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9">
        <v>0</v>
      </c>
    </row>
    <row r="14" spans="1:30" s="155" customFormat="1" ht="39.75" customHeight="1">
      <c r="A14" s="156" t="s">
        <v>262</v>
      </c>
      <c r="B14" s="157">
        <v>19</v>
      </c>
      <c r="C14" s="158">
        <v>0</v>
      </c>
      <c r="D14" s="158">
        <v>0</v>
      </c>
      <c r="E14" s="158">
        <v>0</v>
      </c>
      <c r="F14" s="158">
        <v>0</v>
      </c>
      <c r="G14" s="158">
        <v>14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9">
        <v>0</v>
      </c>
      <c r="P14" s="157">
        <v>0</v>
      </c>
      <c r="Q14" s="158">
        <v>0</v>
      </c>
      <c r="R14" s="158">
        <v>0</v>
      </c>
      <c r="S14" s="158">
        <v>0</v>
      </c>
      <c r="T14" s="158">
        <v>2</v>
      </c>
      <c r="U14" s="158">
        <v>0</v>
      </c>
      <c r="V14" s="158">
        <v>3</v>
      </c>
      <c r="W14" s="158">
        <v>2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9">
        <v>0</v>
      </c>
    </row>
    <row r="15" spans="1:30" s="155" customFormat="1" ht="39.75" customHeight="1">
      <c r="A15" s="156" t="s">
        <v>263</v>
      </c>
      <c r="B15" s="157">
        <v>39</v>
      </c>
      <c r="C15" s="158">
        <v>0</v>
      </c>
      <c r="D15" s="158">
        <v>0</v>
      </c>
      <c r="E15" s="158">
        <v>0</v>
      </c>
      <c r="F15" s="158">
        <v>0</v>
      </c>
      <c r="G15" s="158">
        <v>23</v>
      </c>
      <c r="H15" s="158">
        <v>0</v>
      </c>
      <c r="I15" s="158">
        <v>0</v>
      </c>
      <c r="J15" s="158">
        <v>0</v>
      </c>
      <c r="K15" s="158">
        <v>3</v>
      </c>
      <c r="L15" s="158">
        <v>0</v>
      </c>
      <c r="M15" s="158">
        <v>1</v>
      </c>
      <c r="N15" s="158">
        <v>0</v>
      </c>
      <c r="O15" s="159">
        <v>0</v>
      </c>
      <c r="P15" s="157">
        <v>0</v>
      </c>
      <c r="Q15" s="158">
        <v>0</v>
      </c>
      <c r="R15" s="158">
        <v>0</v>
      </c>
      <c r="S15" s="158">
        <v>0</v>
      </c>
      <c r="T15" s="158">
        <v>2</v>
      </c>
      <c r="U15" s="158">
        <v>1</v>
      </c>
      <c r="V15" s="158">
        <v>9</v>
      </c>
      <c r="W15" s="158">
        <v>0</v>
      </c>
      <c r="X15" s="158">
        <v>0</v>
      </c>
      <c r="Y15" s="158">
        <v>0</v>
      </c>
      <c r="Z15" s="158">
        <v>0</v>
      </c>
      <c r="AA15" s="158">
        <v>3</v>
      </c>
      <c r="AB15" s="158">
        <v>0</v>
      </c>
      <c r="AC15" s="158">
        <v>0</v>
      </c>
      <c r="AD15" s="159">
        <v>0</v>
      </c>
    </row>
    <row r="16" spans="1:30" s="155" customFormat="1" ht="39.75" customHeight="1">
      <c r="A16" s="156" t="s">
        <v>264</v>
      </c>
      <c r="B16" s="157">
        <v>29</v>
      </c>
      <c r="C16" s="158">
        <v>0</v>
      </c>
      <c r="D16" s="158">
        <v>0</v>
      </c>
      <c r="E16" s="158">
        <v>0</v>
      </c>
      <c r="F16" s="158">
        <v>0</v>
      </c>
      <c r="G16" s="158">
        <v>20</v>
      </c>
      <c r="H16" s="158">
        <v>0</v>
      </c>
      <c r="I16" s="158">
        <v>0</v>
      </c>
      <c r="J16" s="158">
        <v>0</v>
      </c>
      <c r="K16" s="158">
        <v>3</v>
      </c>
      <c r="L16" s="158">
        <v>1</v>
      </c>
      <c r="M16" s="158">
        <v>0</v>
      </c>
      <c r="N16" s="158">
        <v>0</v>
      </c>
      <c r="O16" s="159">
        <v>0</v>
      </c>
      <c r="P16" s="157">
        <v>0</v>
      </c>
      <c r="Q16" s="158">
        <v>0</v>
      </c>
      <c r="R16" s="158">
        <v>0</v>
      </c>
      <c r="S16" s="158">
        <v>0</v>
      </c>
      <c r="T16" s="158">
        <v>1</v>
      </c>
      <c r="U16" s="158">
        <v>1</v>
      </c>
      <c r="V16" s="158">
        <v>3</v>
      </c>
      <c r="W16" s="158">
        <v>2</v>
      </c>
      <c r="X16" s="158">
        <v>0</v>
      </c>
      <c r="Y16" s="158">
        <v>0</v>
      </c>
      <c r="Z16" s="158">
        <v>0</v>
      </c>
      <c r="AA16" s="158">
        <v>5</v>
      </c>
      <c r="AB16" s="158">
        <v>0</v>
      </c>
      <c r="AC16" s="158">
        <v>0</v>
      </c>
      <c r="AD16" s="159">
        <v>0</v>
      </c>
    </row>
    <row r="17" spans="1:30" s="155" customFormat="1" ht="39.75" customHeight="1">
      <c r="A17" s="156" t="s">
        <v>265</v>
      </c>
      <c r="B17" s="157">
        <v>22</v>
      </c>
      <c r="C17" s="158">
        <v>1</v>
      </c>
      <c r="D17" s="158">
        <v>1</v>
      </c>
      <c r="E17" s="158">
        <v>0</v>
      </c>
      <c r="F17" s="158">
        <v>0</v>
      </c>
      <c r="G17" s="158">
        <v>12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9">
        <v>3</v>
      </c>
      <c r="P17" s="157">
        <v>0</v>
      </c>
      <c r="Q17" s="158">
        <v>0</v>
      </c>
      <c r="R17" s="158">
        <v>0</v>
      </c>
      <c r="S17" s="158">
        <v>0</v>
      </c>
      <c r="T17" s="158">
        <v>2</v>
      </c>
      <c r="U17" s="158">
        <v>0</v>
      </c>
      <c r="V17" s="158">
        <v>3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9">
        <v>0</v>
      </c>
    </row>
    <row r="18" spans="1:30" s="155" customFormat="1" ht="39.75" customHeight="1">
      <c r="A18" s="156" t="s">
        <v>266</v>
      </c>
      <c r="B18" s="157">
        <v>22</v>
      </c>
      <c r="C18" s="158">
        <v>0</v>
      </c>
      <c r="D18" s="158">
        <v>0</v>
      </c>
      <c r="E18" s="158">
        <v>0</v>
      </c>
      <c r="F18" s="158">
        <v>0</v>
      </c>
      <c r="G18" s="158">
        <v>20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9">
        <v>0</v>
      </c>
      <c r="P18" s="157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2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4</v>
      </c>
      <c r="AB18" s="158">
        <v>0</v>
      </c>
      <c r="AC18" s="158">
        <v>0</v>
      </c>
      <c r="AD18" s="159">
        <v>0</v>
      </c>
    </row>
    <row r="19" spans="1:30" s="155" customFormat="1" ht="39.75" customHeight="1">
      <c r="A19" s="156" t="s">
        <v>267</v>
      </c>
      <c r="B19" s="157">
        <v>33</v>
      </c>
      <c r="C19" s="158">
        <v>0</v>
      </c>
      <c r="D19" s="158">
        <v>0</v>
      </c>
      <c r="E19" s="158">
        <v>0</v>
      </c>
      <c r="F19" s="158">
        <v>0</v>
      </c>
      <c r="G19" s="158">
        <v>23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9">
        <v>0</v>
      </c>
      <c r="P19" s="157">
        <v>0</v>
      </c>
      <c r="Q19" s="158">
        <v>0</v>
      </c>
      <c r="R19" s="158">
        <v>0</v>
      </c>
      <c r="S19" s="158">
        <v>0</v>
      </c>
      <c r="T19" s="158">
        <v>2</v>
      </c>
      <c r="U19" s="158">
        <v>4</v>
      </c>
      <c r="V19" s="158">
        <v>4</v>
      </c>
      <c r="W19" s="158">
        <v>1</v>
      </c>
      <c r="X19" s="158">
        <v>0</v>
      </c>
      <c r="Y19" s="158">
        <v>0</v>
      </c>
      <c r="Z19" s="158">
        <v>0</v>
      </c>
      <c r="AA19" s="158">
        <v>4</v>
      </c>
      <c r="AB19" s="158">
        <v>0</v>
      </c>
      <c r="AC19" s="158">
        <v>0</v>
      </c>
      <c r="AD19" s="159">
        <v>0</v>
      </c>
    </row>
    <row r="20" spans="1:30" s="155" customFormat="1" ht="39.75" customHeight="1">
      <c r="A20" s="156" t="s">
        <v>268</v>
      </c>
      <c r="B20" s="157">
        <v>12</v>
      </c>
      <c r="C20" s="158">
        <v>0</v>
      </c>
      <c r="D20" s="158">
        <v>0</v>
      </c>
      <c r="E20" s="158">
        <v>0</v>
      </c>
      <c r="F20" s="158">
        <v>0</v>
      </c>
      <c r="G20" s="158">
        <v>10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9">
        <v>0</v>
      </c>
      <c r="P20" s="157">
        <v>0</v>
      </c>
      <c r="Q20" s="158">
        <v>0</v>
      </c>
      <c r="R20" s="158">
        <v>0</v>
      </c>
      <c r="S20" s="158">
        <v>0</v>
      </c>
      <c r="T20" s="158">
        <v>2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9">
        <v>0</v>
      </c>
    </row>
    <row r="21" spans="1:30" s="155" customFormat="1" ht="39.75" customHeight="1">
      <c r="A21" s="164" t="s">
        <v>269</v>
      </c>
      <c r="B21" s="165">
        <v>10</v>
      </c>
      <c r="C21" s="166">
        <v>0</v>
      </c>
      <c r="D21" s="166">
        <v>0</v>
      </c>
      <c r="E21" s="166">
        <v>0</v>
      </c>
      <c r="F21" s="166">
        <v>0</v>
      </c>
      <c r="G21" s="166">
        <v>6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1</v>
      </c>
      <c r="O21" s="167">
        <v>0</v>
      </c>
      <c r="P21" s="165">
        <v>0</v>
      </c>
      <c r="Q21" s="166">
        <v>0</v>
      </c>
      <c r="R21" s="166">
        <v>0</v>
      </c>
      <c r="S21" s="166">
        <v>0</v>
      </c>
      <c r="T21" s="166">
        <v>3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2</v>
      </c>
      <c r="AA21" s="166">
        <v>2</v>
      </c>
      <c r="AB21" s="166">
        <v>0</v>
      </c>
      <c r="AC21" s="166">
        <v>0</v>
      </c>
      <c r="AD21" s="167">
        <v>0</v>
      </c>
    </row>
    <row r="22" spans="1:30" s="155" customFormat="1" ht="39.75" customHeight="1">
      <c r="A22" s="164" t="s">
        <v>270</v>
      </c>
      <c r="B22" s="165">
        <v>9</v>
      </c>
      <c r="C22" s="166">
        <v>0</v>
      </c>
      <c r="D22" s="166">
        <v>0</v>
      </c>
      <c r="E22" s="166">
        <v>0</v>
      </c>
      <c r="F22" s="166">
        <v>0</v>
      </c>
      <c r="G22" s="166">
        <v>7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7">
        <v>0</v>
      </c>
      <c r="P22" s="165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2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7">
        <v>0</v>
      </c>
    </row>
    <row r="23" spans="1:30" s="155" customFormat="1" ht="39.75" customHeight="1">
      <c r="A23" s="156" t="s">
        <v>271</v>
      </c>
      <c r="B23" s="157">
        <v>13</v>
      </c>
      <c r="C23" s="158">
        <v>0</v>
      </c>
      <c r="D23" s="158">
        <v>0</v>
      </c>
      <c r="E23" s="158">
        <v>0</v>
      </c>
      <c r="F23" s="158">
        <v>0</v>
      </c>
      <c r="G23" s="158">
        <v>7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9">
        <v>0</v>
      </c>
      <c r="P23" s="157">
        <v>0</v>
      </c>
      <c r="Q23" s="158">
        <v>0</v>
      </c>
      <c r="R23" s="158">
        <v>0</v>
      </c>
      <c r="S23" s="158">
        <v>0</v>
      </c>
      <c r="T23" s="158">
        <v>3</v>
      </c>
      <c r="U23" s="158">
        <v>0</v>
      </c>
      <c r="V23" s="158">
        <v>3</v>
      </c>
      <c r="W23" s="158">
        <v>0</v>
      </c>
      <c r="X23" s="158">
        <v>0</v>
      </c>
      <c r="Y23" s="158">
        <v>0</v>
      </c>
      <c r="Z23" s="158">
        <v>0</v>
      </c>
      <c r="AA23" s="158">
        <v>1</v>
      </c>
      <c r="AB23" s="158">
        <v>0</v>
      </c>
      <c r="AC23" s="158">
        <v>0</v>
      </c>
      <c r="AD23" s="159">
        <v>0</v>
      </c>
    </row>
    <row r="24" spans="1:30" s="155" customFormat="1" ht="39.75" customHeight="1">
      <c r="A24" s="156" t="s">
        <v>272</v>
      </c>
      <c r="B24" s="157">
        <v>11</v>
      </c>
      <c r="C24" s="158">
        <v>0</v>
      </c>
      <c r="D24" s="158">
        <v>0</v>
      </c>
      <c r="E24" s="158">
        <v>0</v>
      </c>
      <c r="F24" s="158">
        <v>0</v>
      </c>
      <c r="G24" s="158">
        <v>6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9">
        <v>0</v>
      </c>
      <c r="P24" s="157">
        <v>0</v>
      </c>
      <c r="Q24" s="158">
        <v>0</v>
      </c>
      <c r="R24" s="158">
        <v>0</v>
      </c>
      <c r="S24" s="158">
        <v>0</v>
      </c>
      <c r="T24" s="158">
        <v>1</v>
      </c>
      <c r="U24" s="158">
        <v>1</v>
      </c>
      <c r="V24" s="158">
        <v>3</v>
      </c>
      <c r="W24" s="158">
        <v>0</v>
      </c>
      <c r="X24" s="158">
        <v>0</v>
      </c>
      <c r="Y24" s="158">
        <v>0</v>
      </c>
      <c r="Z24" s="158">
        <v>1</v>
      </c>
      <c r="AA24" s="158">
        <v>0</v>
      </c>
      <c r="AB24" s="158">
        <v>0</v>
      </c>
      <c r="AC24" s="158">
        <v>0</v>
      </c>
      <c r="AD24" s="159">
        <v>0</v>
      </c>
    </row>
    <row r="25" spans="1:30" s="155" customFormat="1" ht="39.75" customHeight="1">
      <c r="A25" s="164" t="s">
        <v>273</v>
      </c>
      <c r="B25" s="165">
        <v>12</v>
      </c>
      <c r="C25" s="166">
        <v>0</v>
      </c>
      <c r="D25" s="166">
        <v>0</v>
      </c>
      <c r="E25" s="166">
        <v>0</v>
      </c>
      <c r="F25" s="166">
        <v>0</v>
      </c>
      <c r="G25" s="166">
        <v>8</v>
      </c>
      <c r="H25" s="166">
        <v>0</v>
      </c>
      <c r="I25" s="166">
        <v>0</v>
      </c>
      <c r="J25" s="166">
        <v>0</v>
      </c>
      <c r="K25" s="166">
        <v>0</v>
      </c>
      <c r="L25" s="166">
        <v>1</v>
      </c>
      <c r="M25" s="166">
        <v>0</v>
      </c>
      <c r="N25" s="166">
        <v>0</v>
      </c>
      <c r="O25" s="167">
        <v>0</v>
      </c>
      <c r="P25" s="165">
        <v>0</v>
      </c>
      <c r="Q25" s="166">
        <v>0</v>
      </c>
      <c r="R25" s="166">
        <v>0</v>
      </c>
      <c r="S25" s="166">
        <v>0</v>
      </c>
      <c r="T25" s="166">
        <v>2</v>
      </c>
      <c r="U25" s="166">
        <v>1</v>
      </c>
      <c r="V25" s="166">
        <v>0</v>
      </c>
      <c r="W25" s="166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66">
        <v>0</v>
      </c>
      <c r="AD25" s="167">
        <v>0</v>
      </c>
    </row>
    <row r="26" spans="1:30" s="155" customFormat="1" ht="39.75" customHeight="1">
      <c r="A26" s="164" t="s">
        <v>274</v>
      </c>
      <c r="B26" s="165">
        <v>13</v>
      </c>
      <c r="C26" s="166">
        <v>0</v>
      </c>
      <c r="D26" s="166">
        <v>0</v>
      </c>
      <c r="E26" s="166">
        <v>0</v>
      </c>
      <c r="F26" s="166">
        <v>0</v>
      </c>
      <c r="G26" s="166">
        <v>7</v>
      </c>
      <c r="H26" s="166">
        <v>0</v>
      </c>
      <c r="I26" s="166">
        <v>0</v>
      </c>
      <c r="J26" s="166">
        <v>0</v>
      </c>
      <c r="K26" s="166">
        <v>0</v>
      </c>
      <c r="L26" s="166">
        <v>1</v>
      </c>
      <c r="M26" s="166">
        <v>0</v>
      </c>
      <c r="N26" s="166">
        <v>0</v>
      </c>
      <c r="O26" s="167">
        <v>0</v>
      </c>
      <c r="P26" s="165">
        <v>0</v>
      </c>
      <c r="Q26" s="166">
        <v>0</v>
      </c>
      <c r="R26" s="166">
        <v>0</v>
      </c>
      <c r="S26" s="166">
        <v>0</v>
      </c>
      <c r="T26" s="166">
        <v>1</v>
      </c>
      <c r="U26" s="166">
        <v>2</v>
      </c>
      <c r="V26" s="166">
        <v>2</v>
      </c>
      <c r="W26" s="166">
        <v>2</v>
      </c>
      <c r="X26" s="166">
        <v>0</v>
      </c>
      <c r="Y26" s="166">
        <v>0</v>
      </c>
      <c r="Z26" s="166">
        <v>0</v>
      </c>
      <c r="AA26" s="166">
        <v>1</v>
      </c>
      <c r="AB26" s="166">
        <v>0</v>
      </c>
      <c r="AC26" s="166">
        <v>0</v>
      </c>
      <c r="AD26" s="167">
        <v>0</v>
      </c>
    </row>
    <row r="27" spans="1:30" s="155" customFormat="1" ht="39.75" customHeight="1">
      <c r="A27" s="156" t="s">
        <v>275</v>
      </c>
      <c r="B27" s="157">
        <v>4</v>
      </c>
      <c r="C27" s="158">
        <v>0</v>
      </c>
      <c r="D27" s="158">
        <v>0</v>
      </c>
      <c r="E27" s="158">
        <v>0</v>
      </c>
      <c r="F27" s="158">
        <v>0</v>
      </c>
      <c r="G27" s="158">
        <v>3</v>
      </c>
      <c r="H27" s="158">
        <v>1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9">
        <v>0</v>
      </c>
      <c r="P27" s="157">
        <v>0</v>
      </c>
      <c r="Q27" s="158">
        <v>0</v>
      </c>
      <c r="R27" s="158">
        <v>0</v>
      </c>
      <c r="S27" s="158">
        <v>0</v>
      </c>
      <c r="T27" s="158">
        <v>1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9">
        <v>0</v>
      </c>
    </row>
    <row r="28" spans="1:30" s="155" customFormat="1" ht="39.75" customHeight="1">
      <c r="A28" s="156" t="s">
        <v>276</v>
      </c>
      <c r="B28" s="157">
        <v>11</v>
      </c>
      <c r="C28" s="158">
        <v>0</v>
      </c>
      <c r="D28" s="158">
        <v>0</v>
      </c>
      <c r="E28" s="158">
        <v>0</v>
      </c>
      <c r="F28" s="158">
        <v>0</v>
      </c>
      <c r="G28" s="158">
        <v>7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9">
        <v>0</v>
      </c>
      <c r="P28" s="157">
        <v>0</v>
      </c>
      <c r="Q28" s="158">
        <v>0</v>
      </c>
      <c r="R28" s="158">
        <v>0</v>
      </c>
      <c r="S28" s="158">
        <v>0</v>
      </c>
      <c r="T28" s="158">
        <v>2</v>
      </c>
      <c r="U28" s="158">
        <v>0</v>
      </c>
      <c r="V28" s="158">
        <v>2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9">
        <v>0</v>
      </c>
    </row>
    <row r="29" spans="1:30" s="155" customFormat="1" ht="39.75" customHeight="1" thickBot="1">
      <c r="A29" s="168" t="s">
        <v>277</v>
      </c>
      <c r="B29" s="169">
        <v>17</v>
      </c>
      <c r="C29" s="170">
        <v>0</v>
      </c>
      <c r="D29" s="170">
        <v>0</v>
      </c>
      <c r="E29" s="170">
        <v>0</v>
      </c>
      <c r="F29" s="170">
        <v>0</v>
      </c>
      <c r="G29" s="170">
        <v>12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1">
        <v>0</v>
      </c>
      <c r="P29" s="169">
        <v>0</v>
      </c>
      <c r="Q29" s="170">
        <v>0</v>
      </c>
      <c r="R29" s="170">
        <v>0</v>
      </c>
      <c r="S29" s="170">
        <v>0</v>
      </c>
      <c r="T29" s="170">
        <v>4</v>
      </c>
      <c r="U29" s="170">
        <v>1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170">
        <v>0</v>
      </c>
      <c r="AB29" s="170">
        <v>0</v>
      </c>
      <c r="AC29" s="170">
        <v>0</v>
      </c>
      <c r="AD29" s="171">
        <v>0</v>
      </c>
    </row>
    <row r="30" spans="1:30" s="155" customFormat="1" ht="39.75" customHeight="1" thickTop="1">
      <c r="A30" s="156" t="s">
        <v>278</v>
      </c>
      <c r="B30" s="157">
        <f aca="true" t="shared" si="3" ref="B30:AD30">B18</f>
        <v>22</v>
      </c>
      <c r="C30" s="158">
        <f t="shared" si="3"/>
        <v>0</v>
      </c>
      <c r="D30" s="158">
        <f t="shared" si="3"/>
        <v>0</v>
      </c>
      <c r="E30" s="158">
        <f t="shared" si="3"/>
        <v>0</v>
      </c>
      <c r="F30" s="158">
        <f t="shared" si="3"/>
        <v>0</v>
      </c>
      <c r="G30" s="158">
        <f t="shared" si="3"/>
        <v>20</v>
      </c>
      <c r="H30" s="158">
        <f t="shared" si="3"/>
        <v>0</v>
      </c>
      <c r="I30" s="158">
        <f t="shared" si="3"/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159">
        <f t="shared" si="3"/>
        <v>0</v>
      </c>
      <c r="P30" s="157">
        <f t="shared" si="3"/>
        <v>0</v>
      </c>
      <c r="Q30" s="158">
        <f t="shared" si="3"/>
        <v>0</v>
      </c>
      <c r="R30" s="158">
        <f t="shared" si="3"/>
        <v>0</v>
      </c>
      <c r="S30" s="158">
        <f t="shared" si="3"/>
        <v>0</v>
      </c>
      <c r="T30" s="158">
        <f t="shared" si="3"/>
        <v>0</v>
      </c>
      <c r="U30" s="158">
        <f t="shared" si="3"/>
        <v>2</v>
      </c>
      <c r="V30" s="158">
        <f t="shared" si="3"/>
        <v>0</v>
      </c>
      <c r="W30" s="158">
        <f t="shared" si="3"/>
        <v>0</v>
      </c>
      <c r="X30" s="158">
        <f t="shared" si="3"/>
        <v>0</v>
      </c>
      <c r="Y30" s="158">
        <f t="shared" si="3"/>
        <v>0</v>
      </c>
      <c r="Z30" s="158">
        <f t="shared" si="3"/>
        <v>0</v>
      </c>
      <c r="AA30" s="158">
        <f t="shared" si="3"/>
        <v>4</v>
      </c>
      <c r="AB30" s="158">
        <f t="shared" si="3"/>
        <v>0</v>
      </c>
      <c r="AC30" s="158">
        <f t="shared" si="3"/>
        <v>0</v>
      </c>
      <c r="AD30" s="159">
        <f t="shared" si="3"/>
        <v>0</v>
      </c>
    </row>
    <row r="31" spans="1:30" s="155" customFormat="1" ht="39.75" customHeight="1">
      <c r="A31" s="156" t="s">
        <v>279</v>
      </c>
      <c r="B31" s="157">
        <f aca="true" t="shared" si="4" ref="B31:AD31">B14+B15</f>
        <v>58</v>
      </c>
      <c r="C31" s="158">
        <f t="shared" si="4"/>
        <v>0</v>
      </c>
      <c r="D31" s="158">
        <f t="shared" si="4"/>
        <v>0</v>
      </c>
      <c r="E31" s="158">
        <f t="shared" si="4"/>
        <v>0</v>
      </c>
      <c r="F31" s="158">
        <f t="shared" si="4"/>
        <v>0</v>
      </c>
      <c r="G31" s="158">
        <f t="shared" si="4"/>
        <v>37</v>
      </c>
      <c r="H31" s="158">
        <f t="shared" si="4"/>
        <v>0</v>
      </c>
      <c r="I31" s="158">
        <f t="shared" si="4"/>
        <v>0</v>
      </c>
      <c r="J31" s="158">
        <f t="shared" si="4"/>
        <v>0</v>
      </c>
      <c r="K31" s="158">
        <f t="shared" si="4"/>
        <v>3</v>
      </c>
      <c r="L31" s="158">
        <f t="shared" si="4"/>
        <v>0</v>
      </c>
      <c r="M31" s="158">
        <f t="shared" si="4"/>
        <v>1</v>
      </c>
      <c r="N31" s="158">
        <f t="shared" si="4"/>
        <v>0</v>
      </c>
      <c r="O31" s="159">
        <f t="shared" si="4"/>
        <v>0</v>
      </c>
      <c r="P31" s="157">
        <f t="shared" si="4"/>
        <v>0</v>
      </c>
      <c r="Q31" s="158">
        <f t="shared" si="4"/>
        <v>0</v>
      </c>
      <c r="R31" s="158">
        <f t="shared" si="4"/>
        <v>0</v>
      </c>
      <c r="S31" s="158">
        <f t="shared" si="4"/>
        <v>0</v>
      </c>
      <c r="T31" s="158">
        <f t="shared" si="4"/>
        <v>4</v>
      </c>
      <c r="U31" s="158">
        <f t="shared" si="4"/>
        <v>1</v>
      </c>
      <c r="V31" s="158">
        <f t="shared" si="4"/>
        <v>12</v>
      </c>
      <c r="W31" s="158">
        <f t="shared" si="4"/>
        <v>2</v>
      </c>
      <c r="X31" s="158">
        <f t="shared" si="4"/>
        <v>0</v>
      </c>
      <c r="Y31" s="158">
        <f t="shared" si="4"/>
        <v>0</v>
      </c>
      <c r="Z31" s="158">
        <f t="shared" si="4"/>
        <v>0</v>
      </c>
      <c r="AA31" s="158">
        <f t="shared" si="4"/>
        <v>3</v>
      </c>
      <c r="AB31" s="158">
        <f t="shared" si="4"/>
        <v>0</v>
      </c>
      <c r="AC31" s="158">
        <f t="shared" si="4"/>
        <v>0</v>
      </c>
      <c r="AD31" s="159">
        <f t="shared" si="4"/>
        <v>0</v>
      </c>
    </row>
    <row r="32" spans="1:30" s="155" customFormat="1" ht="39.75" customHeight="1">
      <c r="A32" s="156" t="s">
        <v>280</v>
      </c>
      <c r="B32" s="157">
        <f aca="true" t="shared" si="5" ref="B32:AD32">B11+B21</f>
        <v>63</v>
      </c>
      <c r="C32" s="158">
        <f t="shared" si="5"/>
        <v>0</v>
      </c>
      <c r="D32" s="158">
        <f t="shared" si="5"/>
        <v>0</v>
      </c>
      <c r="E32" s="158">
        <f t="shared" si="5"/>
        <v>0</v>
      </c>
      <c r="F32" s="158">
        <f t="shared" si="5"/>
        <v>0</v>
      </c>
      <c r="G32" s="158">
        <f t="shared" si="5"/>
        <v>53</v>
      </c>
      <c r="H32" s="158">
        <f t="shared" si="5"/>
        <v>1</v>
      </c>
      <c r="I32" s="158">
        <f t="shared" si="5"/>
        <v>0</v>
      </c>
      <c r="J32" s="158">
        <f t="shared" si="5"/>
        <v>0</v>
      </c>
      <c r="K32" s="158">
        <f t="shared" si="5"/>
        <v>1</v>
      </c>
      <c r="L32" s="158">
        <f t="shared" si="5"/>
        <v>0</v>
      </c>
      <c r="M32" s="158">
        <f t="shared" si="5"/>
        <v>1</v>
      </c>
      <c r="N32" s="158">
        <f t="shared" si="5"/>
        <v>1</v>
      </c>
      <c r="O32" s="159">
        <f t="shared" si="5"/>
        <v>0</v>
      </c>
      <c r="P32" s="157">
        <f t="shared" si="5"/>
        <v>0</v>
      </c>
      <c r="Q32" s="158">
        <f t="shared" si="5"/>
        <v>0</v>
      </c>
      <c r="R32" s="158">
        <f t="shared" si="5"/>
        <v>0</v>
      </c>
      <c r="S32" s="158">
        <f t="shared" si="5"/>
        <v>0</v>
      </c>
      <c r="T32" s="158">
        <f t="shared" si="5"/>
        <v>7</v>
      </c>
      <c r="U32" s="158">
        <f t="shared" si="5"/>
        <v>0</v>
      </c>
      <c r="V32" s="158">
        <f t="shared" si="5"/>
        <v>0</v>
      </c>
      <c r="W32" s="158">
        <f t="shared" si="5"/>
        <v>0</v>
      </c>
      <c r="X32" s="158">
        <f t="shared" si="5"/>
        <v>0</v>
      </c>
      <c r="Y32" s="158">
        <f t="shared" si="5"/>
        <v>0</v>
      </c>
      <c r="Z32" s="158">
        <f t="shared" si="5"/>
        <v>2</v>
      </c>
      <c r="AA32" s="158">
        <f t="shared" si="5"/>
        <v>9</v>
      </c>
      <c r="AB32" s="158">
        <f t="shared" si="5"/>
        <v>0</v>
      </c>
      <c r="AC32" s="158">
        <f t="shared" si="5"/>
        <v>0</v>
      </c>
      <c r="AD32" s="159">
        <f t="shared" si="5"/>
        <v>0</v>
      </c>
    </row>
    <row r="33" spans="1:30" s="155" customFormat="1" ht="39.75" customHeight="1">
      <c r="A33" s="156" t="s">
        <v>281</v>
      </c>
      <c r="B33" s="157">
        <f aca="true" t="shared" si="6" ref="B33:AD33">B10+B17+B20+B22+B23+B24</f>
        <v>246</v>
      </c>
      <c r="C33" s="158">
        <f t="shared" si="6"/>
        <v>4</v>
      </c>
      <c r="D33" s="158">
        <f t="shared" si="6"/>
        <v>1</v>
      </c>
      <c r="E33" s="158">
        <f t="shared" si="6"/>
        <v>9</v>
      </c>
      <c r="F33" s="158">
        <f t="shared" si="6"/>
        <v>10</v>
      </c>
      <c r="G33" s="158">
        <f t="shared" si="6"/>
        <v>98</v>
      </c>
      <c r="H33" s="158">
        <f t="shared" si="6"/>
        <v>0</v>
      </c>
      <c r="I33" s="158">
        <f t="shared" si="6"/>
        <v>0</v>
      </c>
      <c r="J33" s="158">
        <f t="shared" si="6"/>
        <v>0</v>
      </c>
      <c r="K33" s="158">
        <f t="shared" si="6"/>
        <v>7</v>
      </c>
      <c r="L33" s="158">
        <f t="shared" si="6"/>
        <v>0</v>
      </c>
      <c r="M33" s="158">
        <f t="shared" si="6"/>
        <v>5</v>
      </c>
      <c r="N33" s="158">
        <f t="shared" si="6"/>
        <v>0</v>
      </c>
      <c r="O33" s="159">
        <f t="shared" si="6"/>
        <v>6</v>
      </c>
      <c r="P33" s="157">
        <f t="shared" si="6"/>
        <v>2</v>
      </c>
      <c r="Q33" s="158">
        <f t="shared" si="6"/>
        <v>0</v>
      </c>
      <c r="R33" s="158">
        <f t="shared" si="6"/>
        <v>3</v>
      </c>
      <c r="S33" s="158">
        <f t="shared" si="6"/>
        <v>0</v>
      </c>
      <c r="T33" s="158">
        <f t="shared" si="6"/>
        <v>13</v>
      </c>
      <c r="U33" s="158">
        <f t="shared" si="6"/>
        <v>3</v>
      </c>
      <c r="V33" s="158">
        <f t="shared" si="6"/>
        <v>85</v>
      </c>
      <c r="W33" s="158">
        <f t="shared" si="6"/>
        <v>0</v>
      </c>
      <c r="X33" s="158">
        <f t="shared" si="6"/>
        <v>0</v>
      </c>
      <c r="Y33" s="158">
        <f t="shared" si="6"/>
        <v>0</v>
      </c>
      <c r="Z33" s="158">
        <f t="shared" si="6"/>
        <v>1</v>
      </c>
      <c r="AA33" s="158">
        <f t="shared" si="6"/>
        <v>1</v>
      </c>
      <c r="AB33" s="158">
        <f t="shared" si="6"/>
        <v>0</v>
      </c>
      <c r="AC33" s="158">
        <f t="shared" si="6"/>
        <v>0</v>
      </c>
      <c r="AD33" s="159">
        <f t="shared" si="6"/>
        <v>0</v>
      </c>
    </row>
    <row r="34" spans="1:30" s="155" customFormat="1" ht="39.75" customHeight="1">
      <c r="A34" s="156" t="s">
        <v>282</v>
      </c>
      <c r="B34" s="157">
        <f aca="true" t="shared" si="7" ref="B34:AD34">B13+B16+B19+B25+B26</f>
        <v>103</v>
      </c>
      <c r="C34" s="158">
        <f t="shared" si="7"/>
        <v>0</v>
      </c>
      <c r="D34" s="158">
        <f t="shared" si="7"/>
        <v>0</v>
      </c>
      <c r="E34" s="158">
        <f t="shared" si="7"/>
        <v>0</v>
      </c>
      <c r="F34" s="158">
        <f t="shared" si="7"/>
        <v>0</v>
      </c>
      <c r="G34" s="158">
        <f t="shared" si="7"/>
        <v>71</v>
      </c>
      <c r="H34" s="158">
        <f t="shared" si="7"/>
        <v>0</v>
      </c>
      <c r="I34" s="158">
        <f t="shared" si="7"/>
        <v>0</v>
      </c>
      <c r="J34" s="158">
        <f t="shared" si="7"/>
        <v>0</v>
      </c>
      <c r="K34" s="158">
        <f t="shared" si="7"/>
        <v>3</v>
      </c>
      <c r="L34" s="158">
        <f t="shared" si="7"/>
        <v>4</v>
      </c>
      <c r="M34" s="158">
        <f t="shared" si="7"/>
        <v>0</v>
      </c>
      <c r="N34" s="158">
        <f t="shared" si="7"/>
        <v>0</v>
      </c>
      <c r="O34" s="159">
        <f t="shared" si="7"/>
        <v>0</v>
      </c>
      <c r="P34" s="157">
        <f t="shared" si="7"/>
        <v>0</v>
      </c>
      <c r="Q34" s="158">
        <f t="shared" si="7"/>
        <v>0</v>
      </c>
      <c r="R34" s="158">
        <f t="shared" si="7"/>
        <v>0</v>
      </c>
      <c r="S34" s="158">
        <f t="shared" si="7"/>
        <v>0</v>
      </c>
      <c r="T34" s="158">
        <f t="shared" si="7"/>
        <v>8</v>
      </c>
      <c r="U34" s="158">
        <f t="shared" si="7"/>
        <v>8</v>
      </c>
      <c r="V34" s="158">
        <f t="shared" si="7"/>
        <v>9</v>
      </c>
      <c r="W34" s="158">
        <f t="shared" si="7"/>
        <v>5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10</v>
      </c>
      <c r="AB34" s="158">
        <f t="shared" si="7"/>
        <v>0</v>
      </c>
      <c r="AC34" s="158">
        <f t="shared" si="7"/>
        <v>0</v>
      </c>
      <c r="AD34" s="159">
        <f t="shared" si="7"/>
        <v>0</v>
      </c>
    </row>
    <row r="35" spans="1:30" s="155" customFormat="1" ht="39.75" customHeight="1">
      <c r="A35" s="160" t="s">
        <v>283</v>
      </c>
      <c r="B35" s="161">
        <f aca="true" t="shared" si="8" ref="B35:AD35">B12+B27+B28+B29</f>
        <v>71</v>
      </c>
      <c r="C35" s="162">
        <f t="shared" si="8"/>
        <v>0</v>
      </c>
      <c r="D35" s="162">
        <f t="shared" si="8"/>
        <v>0</v>
      </c>
      <c r="E35" s="162">
        <f t="shared" si="8"/>
        <v>0</v>
      </c>
      <c r="F35" s="162">
        <f t="shared" si="8"/>
        <v>0</v>
      </c>
      <c r="G35" s="162">
        <f t="shared" si="8"/>
        <v>48</v>
      </c>
      <c r="H35" s="162">
        <f t="shared" si="8"/>
        <v>1</v>
      </c>
      <c r="I35" s="162">
        <f t="shared" si="8"/>
        <v>0</v>
      </c>
      <c r="J35" s="162">
        <f t="shared" si="8"/>
        <v>0</v>
      </c>
      <c r="K35" s="162">
        <f t="shared" si="8"/>
        <v>1</v>
      </c>
      <c r="L35" s="162">
        <f t="shared" si="8"/>
        <v>1</v>
      </c>
      <c r="M35" s="162">
        <f t="shared" si="8"/>
        <v>0</v>
      </c>
      <c r="N35" s="162">
        <f t="shared" si="8"/>
        <v>0</v>
      </c>
      <c r="O35" s="163">
        <f t="shared" si="8"/>
        <v>0</v>
      </c>
      <c r="P35" s="161">
        <f t="shared" si="8"/>
        <v>0</v>
      </c>
      <c r="Q35" s="162">
        <f t="shared" si="8"/>
        <v>0</v>
      </c>
      <c r="R35" s="162">
        <f t="shared" si="8"/>
        <v>0</v>
      </c>
      <c r="S35" s="162">
        <f t="shared" si="8"/>
        <v>0</v>
      </c>
      <c r="T35" s="162">
        <f t="shared" si="8"/>
        <v>10</v>
      </c>
      <c r="U35" s="162">
        <f t="shared" si="8"/>
        <v>1</v>
      </c>
      <c r="V35" s="162">
        <f t="shared" si="8"/>
        <v>10</v>
      </c>
      <c r="W35" s="162">
        <f t="shared" si="8"/>
        <v>1</v>
      </c>
      <c r="X35" s="162">
        <f t="shared" si="8"/>
        <v>0</v>
      </c>
      <c r="Y35" s="162">
        <f t="shared" si="8"/>
        <v>0</v>
      </c>
      <c r="Z35" s="162">
        <f t="shared" si="8"/>
        <v>0</v>
      </c>
      <c r="AA35" s="162">
        <f t="shared" si="8"/>
        <v>0</v>
      </c>
      <c r="AB35" s="162">
        <f t="shared" si="8"/>
        <v>0</v>
      </c>
      <c r="AC35" s="162">
        <f t="shared" si="8"/>
        <v>0</v>
      </c>
      <c r="AD35" s="163">
        <f t="shared" si="8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20">
    <mergeCell ref="E5:E6"/>
    <mergeCell ref="W5:AD5"/>
    <mergeCell ref="F5:F6"/>
    <mergeCell ref="J5:J6"/>
    <mergeCell ref="K5:K6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U5:U6"/>
    <mergeCell ref="V5:V6"/>
    <mergeCell ref="Q5:Q6"/>
    <mergeCell ref="R5:R6"/>
    <mergeCell ref="S5:S6"/>
    <mergeCell ref="T5:T6"/>
  </mergeCells>
  <printOptions horizontalCentered="1"/>
  <pageMargins left="0.53" right="0.7874015748031497" top="0.5905511811023623" bottom="0.5905511811023623" header="0.5118110236220472" footer="0.5118110236220472"/>
  <pageSetup fitToWidth="0" fitToHeight="1" horizontalDpi="300" verticalDpi="3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2008-01-24T08:12:23Z</cp:lastPrinted>
  <dcterms:created xsi:type="dcterms:W3CDTF">1999-03-08T00:34:12Z</dcterms:created>
  <dcterms:modified xsi:type="dcterms:W3CDTF">2008-02-28T02:16:32Z</dcterms:modified>
  <cp:category/>
  <cp:version/>
  <cp:contentType/>
  <cp:contentStatus/>
</cp:coreProperties>
</file>