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31（安岡）\03公営企業\07経営比較分析表\H30分   (H31文書に保存)\20200109 公営企業に係る経営比較分析表（平成30年度決算）の分析等について\09 HP掲載データ\04 八幡浜市\"/>
    </mc:Choice>
  </mc:AlternateContent>
  <workbookProtection workbookAlgorithmName="SHA-512" workbookHashValue="60kMdmPJlk6rpY+HkuR0ILfDWYPu9C9KowxRw5w4TpazFJd13diPXGJQUQuMdoBFlIgtQ0usO/5VJzy3LcNC8g==" workbookSaltValue="TqyJbEx1w4bXc2cuHN53iQ==" workbookSpinCount="100000" lockStructure="1"/>
  <bookViews>
    <workbookView xWindow="0" yWindow="15" windowWidth="15360" windowHeight="762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JV32" i="4" s="1"/>
  <c r="DP7" i="5"/>
  <c r="DO7" i="5"/>
  <c r="DN7" i="5"/>
  <c r="DM7" i="5"/>
  <c r="DL7" i="5"/>
  <c r="DK7" i="5"/>
  <c r="DI7" i="5"/>
  <c r="DH7" i="5"/>
  <c r="LT78" i="4" s="1"/>
  <c r="DG7" i="5"/>
  <c r="DF7" i="5"/>
  <c r="DE7" i="5"/>
  <c r="DD7" i="5"/>
  <c r="DC7" i="5"/>
  <c r="DB7" i="5"/>
  <c r="DA7" i="5"/>
  <c r="CZ7" i="5"/>
  <c r="CN7" i="5"/>
  <c r="CM7" i="5"/>
  <c r="BZ7" i="5"/>
  <c r="BY7" i="5"/>
  <c r="LH53" i="4" s="1"/>
  <c r="BX7" i="5"/>
  <c r="BW7" i="5"/>
  <c r="BV7" i="5"/>
  <c r="BU7" i="5"/>
  <c r="BT7" i="5"/>
  <c r="BS7" i="5"/>
  <c r="BR7" i="5"/>
  <c r="BQ7" i="5"/>
  <c r="BO7" i="5"/>
  <c r="BN7" i="5"/>
  <c r="BM7" i="5"/>
  <c r="BL7" i="5"/>
  <c r="FE53" i="4" s="1"/>
  <c r="BK7" i="5"/>
  <c r="BJ7" i="5"/>
  <c r="BI7" i="5"/>
  <c r="BH7" i="5"/>
  <c r="FX52" i="4" s="1"/>
  <c r="BG7" i="5"/>
  <c r="BF7" i="5"/>
  <c r="BD7" i="5"/>
  <c r="BC7" i="5"/>
  <c r="BB7" i="5"/>
  <c r="BA7" i="5"/>
  <c r="AZ7" i="5"/>
  <c r="AY7" i="5"/>
  <c r="CS52" i="4" s="1"/>
  <c r="AX7" i="5"/>
  <c r="AW7" i="5"/>
  <c r="AV7" i="5"/>
  <c r="AU7" i="5"/>
  <c r="U52" i="4" s="1"/>
  <c r="AS7" i="5"/>
  <c r="AR7" i="5"/>
  <c r="AQ7" i="5"/>
  <c r="AP7" i="5"/>
  <c r="FE32" i="4" s="1"/>
  <c r="AO7" i="5"/>
  <c r="AN7" i="5"/>
  <c r="AM7" i="5"/>
  <c r="AL7" i="5"/>
  <c r="FX31" i="4" s="1"/>
  <c r="AK7" i="5"/>
  <c r="AJ7" i="5"/>
  <c r="AH7" i="5"/>
  <c r="AG7" i="5"/>
  <c r="BZ32" i="4" s="1"/>
  <c r="AF7" i="5"/>
  <c r="AE7" i="5"/>
  <c r="AD7" i="5"/>
  <c r="AC7" i="5"/>
  <c r="AB7" i="5"/>
  <c r="AA7" i="5"/>
  <c r="Z7" i="5"/>
  <c r="Y7" i="5"/>
  <c r="X7" i="5"/>
  <c r="W7" i="5"/>
  <c r="V7" i="5"/>
  <c r="U7" i="5"/>
  <c r="LJ8" i="4" s="1"/>
  <c r="T7" i="5"/>
  <c r="S7" i="5"/>
  <c r="R7" i="5"/>
  <c r="Q7" i="5"/>
  <c r="CF10" i="4" s="1"/>
  <c r="P7" i="5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F88" i="4"/>
  <c r="D88" i="4"/>
  <c r="C88" i="4"/>
  <c r="MI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KO53" i="4"/>
  <c r="JV53" i="4"/>
  <c r="JC53" i="4"/>
  <c r="HJ53" i="4"/>
  <c r="GQ53" i="4"/>
  <c r="FX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E52" i="4"/>
  <c r="EL52" i="4"/>
  <c r="BZ52" i="4"/>
  <c r="BG52" i="4"/>
  <c r="AN52" i="4"/>
  <c r="MA32" i="4"/>
  <c r="LH32" i="4"/>
  <c r="KO32" i="4"/>
  <c r="JC32" i="4"/>
  <c r="HJ32" i="4"/>
  <c r="GQ32" i="4"/>
  <c r="FX32" i="4"/>
  <c r="EL32" i="4"/>
  <c r="CS32" i="4"/>
  <c r="BG32" i="4"/>
  <c r="AN32" i="4"/>
  <c r="U32" i="4"/>
  <c r="MA31" i="4"/>
  <c r="LH31" i="4"/>
  <c r="KO31" i="4"/>
  <c r="JV31" i="4"/>
  <c r="JC31" i="4"/>
  <c r="HJ31" i="4"/>
  <c r="GQ31" i="4"/>
  <c r="FE31" i="4"/>
  <c r="EL31" i="4"/>
  <c r="CS31" i="4"/>
  <c r="BZ31" i="4"/>
  <c r="BG31" i="4"/>
  <c r="AN31" i="4"/>
  <c r="U31" i="4"/>
  <c r="LJ10" i="4"/>
  <c r="JQ10" i="4"/>
  <c r="HX10" i="4"/>
  <c r="DU10" i="4"/>
  <c r="B10" i="4"/>
  <c r="JQ8" i="4"/>
  <c r="HX8" i="4"/>
  <c r="FJ8" i="4"/>
  <c r="CF8" i="4"/>
  <c r="AQ8" i="4"/>
  <c r="B8" i="4"/>
  <c r="B6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K76" i="4" l="1"/>
  <c r="LH51" i="4"/>
  <c r="GQ30" i="4"/>
  <c r="LT76" i="4"/>
  <c r="GQ51" i="4"/>
  <c r="LH30" i="4"/>
  <c r="BZ51" i="4"/>
  <c r="IE76" i="4"/>
  <c r="BZ30" i="4"/>
  <c r="FX30" i="4"/>
  <c r="BG30" i="4"/>
  <c r="HP76" i="4"/>
  <c r="AV76" i="4"/>
  <c r="KO51" i="4"/>
  <c r="KO30" i="4"/>
  <c r="LE76" i="4"/>
  <c r="FX51" i="4"/>
  <c r="BG51" i="4"/>
  <c r="FE51" i="4"/>
  <c r="HA76" i="4"/>
  <c r="AN51" i="4"/>
  <c r="FE30" i="4"/>
  <c r="JV51" i="4"/>
  <c r="KP76" i="4"/>
  <c r="JV30" i="4"/>
  <c r="AN30" i="4"/>
  <c r="AG76" i="4"/>
  <c r="KA76" i="4"/>
  <c r="EL51" i="4"/>
  <c r="JC30" i="4"/>
  <c r="U30" i="4"/>
  <c r="R76" i="4"/>
  <c r="JC51" i="4"/>
  <c r="GL76" i="4"/>
  <c r="U51" i="4"/>
  <c r="EL30" i="4"/>
</calcChain>
</file>

<file path=xl/sharedStrings.xml><?xml version="1.0" encoding="utf-8"?>
<sst xmlns="http://schemas.openxmlformats.org/spreadsheetml/2006/main" count="278" uniqueCount="147">
  <si>
    <t>経営比較分析表（平成30年度決算）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</si>
  <si>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</si>
  <si>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</si>
  <si>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</si>
  <si>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</si>
  <si>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</si>
  <si>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</si>
  <si>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</si>
  <si>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</si>
  <si>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</si>
  <si>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</si>
  <si>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</si>
  <si>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</si>
  <si>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</si>
  <si>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</si>
  <si>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</si>
  <si>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</si>
  <si>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</si>
  <si>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</si>
  <si>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</si>
  <si>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</si>
  <si>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</si>
  <si>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平成30年度全国平均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</si>
  <si>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</si>
  <si>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</si>
  <si>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</si>
  <si>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</si>
  <si>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</si>
  <si>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</si>
  <si>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</si>
  <si>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</si>
  <si>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</si>
  <si>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</si>
  <si>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</si>
  <si>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</si>
  <si>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</si>
  <si>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</si>
  <si>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</si>
  <si>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</si>
  <si>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</si>
  <si>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</si>
  <si>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</si>
  <si>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</si>
  <si>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</si>
  <si>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</si>
  <si>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</si>
  <si>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</si>
  <si>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</si>
  <si>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</si>
  <si>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</si>
  <si>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</si>
  <si>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</si>
  <si>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</si>
  <si>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</si>
  <si>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</si>
  <si>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</si>
  <si>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</si>
  <si>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</si>
  <si>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</si>
  <si>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</si>
  <si>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</si>
  <si>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</si>
  <si>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</si>
  <si>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</si>
  <si>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</si>
  <si>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</si>
  <si>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</si>
  <si>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</si>
  <si>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</si>
  <si>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</si>
  <si>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</si>
  <si>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</si>
  <si>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</si>
  <si>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</si>
  <si>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</si>
  <si>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</si>
  <si>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</si>
  <si>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</si>
  <si>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</si>
  <si>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</si>
  <si>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</si>
  <si>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</si>
  <si>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</si>
  <si>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</si>
  <si>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</si>
  <si>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</si>
  <si>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</si>
  <si>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</si>
  <si>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</si>
  <si>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</si>
  <si>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</si>
  <si>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</si>
  <si>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</si>
  <si>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</si>
  <si>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</si>
  <si>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</si>
  <si>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</si>
  <si>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</si>
  <si>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</si>
  <si>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</si>
  <si>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</si>
  <si>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</si>
  <si>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</si>
  <si>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</si>
  <si>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</si>
  <si>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</si>
  <si>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</si>
  <si>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</si>
  <si>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</si>
  <si>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</si>
  <si>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当該値(N-2)</t>
    <phoneticPr fontId="5"/>
  </si>
  <si>
    <t>当該値(N)</t>
    <phoneticPr fontId="5"/>
  </si>
  <si>
    <t>当該値(N-3)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</si>
  <si>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</si>
  <si>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</si>
  <si>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</si>
  <si>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</si>
  <si>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</si>
  <si>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</si>
  <si>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</si>
  <si>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</si>
  <si>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</si>
  <si>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</si>
  <si>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</si>
  <si>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</si>
  <si>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愛媛県　八幡浜市</t>
  </si>
  <si>
    <t>朝潮橋駐車場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</si>
  <si>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</si>
  <si>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</si>
  <si>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</si>
  <si>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</si>
  <si>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</si>
  <si>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</si>
  <si>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</si>
  <si>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広場式</t>
  </si>
  <si>
    <t>商業施設</t>
  </si>
  <si>
    <t>無</t>
  </si>
  <si>
    <t>導入なし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</si>
  <si>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</si>
  <si>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</si>
  <si>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</si>
  <si>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</si>
  <si>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</si>
  <si>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①収益的収支比率
　定期駐車のみの駐車場であり、収入はほぼ横ばいである。支出については、主に光熱費と修繕費であり、修繕費を例年より多く支出した平成28年度及び平成29年度以外は、収益的収支比率は高くなっている。
④売上高ＧＯＰ
⑤ＥＢＩＴＤＡ
　売上高ＧＯＰは、類似施設平均値を上回っており、収益率は高く安定している。
　ＥＢＩＴＤＡが平均値を下回っているのは、収容台数が少ない小規模な駐車場であることから、利益そのものの額が少ないことが原因と考えられる。</t>
    <rPh sb="1" eb="4">
      <t>シュウエキテキ</t>
    </rPh>
    <rPh sb="4" eb="6">
      <t>シュウシ</t>
    </rPh>
    <rPh sb="6" eb="8">
      <t>ヒリツ</t>
    </rPh>
    <rPh sb="10" eb="12">
      <t>テイキ</t>
    </rPh>
    <rPh sb="12" eb="14">
      <t>チュウシャ</t>
    </rPh>
    <rPh sb="17" eb="20">
      <t>チュウシャジョウ</t>
    </rPh>
    <rPh sb="24" eb="26">
      <t>シュウニュウ</t>
    </rPh>
    <rPh sb="29" eb="30">
      <t>ヨコ</t>
    </rPh>
    <rPh sb="36" eb="38">
      <t>シシュツ</t>
    </rPh>
    <rPh sb="44" eb="45">
      <t>オモ</t>
    </rPh>
    <rPh sb="46" eb="49">
      <t>コウネツヒ</t>
    </rPh>
    <rPh sb="50" eb="52">
      <t>シュウゼン</t>
    </rPh>
    <rPh sb="52" eb="53">
      <t>ヒ</t>
    </rPh>
    <rPh sb="57" eb="59">
      <t>シュウゼン</t>
    </rPh>
    <rPh sb="59" eb="60">
      <t>ヒ</t>
    </rPh>
    <rPh sb="61" eb="63">
      <t>レイネン</t>
    </rPh>
    <rPh sb="65" eb="66">
      <t>オオ</t>
    </rPh>
    <rPh sb="67" eb="69">
      <t>シシュツ</t>
    </rPh>
    <rPh sb="71" eb="73">
      <t>ヘイセイ</t>
    </rPh>
    <rPh sb="75" eb="77">
      <t>ネンド</t>
    </rPh>
    <rPh sb="77" eb="78">
      <t>オヨ</t>
    </rPh>
    <rPh sb="79" eb="81">
      <t>ヘイセイ</t>
    </rPh>
    <rPh sb="83" eb="85">
      <t>ネンド</t>
    </rPh>
    <rPh sb="85" eb="87">
      <t>イガイ</t>
    </rPh>
    <rPh sb="89" eb="92">
      <t>シュウエキテキ</t>
    </rPh>
    <rPh sb="92" eb="94">
      <t>シュウシ</t>
    </rPh>
    <rPh sb="94" eb="96">
      <t>ヒリツ</t>
    </rPh>
    <rPh sb="97" eb="98">
      <t>タカ</t>
    </rPh>
    <rPh sb="107" eb="109">
      <t>ウリアゲ</t>
    </rPh>
    <rPh sb="109" eb="110">
      <t>ダカ</t>
    </rPh>
    <rPh sb="123" eb="125">
      <t>ウリアゲ</t>
    </rPh>
    <rPh sb="125" eb="126">
      <t>ダカ</t>
    </rPh>
    <rPh sb="131" eb="133">
      <t>ルイジ</t>
    </rPh>
    <rPh sb="133" eb="135">
      <t>シセツ</t>
    </rPh>
    <rPh sb="135" eb="138">
      <t>ヘイキンチ</t>
    </rPh>
    <rPh sb="139" eb="141">
      <t>ウワマワ</t>
    </rPh>
    <rPh sb="146" eb="148">
      <t>シュウエキ</t>
    </rPh>
    <rPh sb="148" eb="149">
      <t>リツ</t>
    </rPh>
    <rPh sb="150" eb="151">
      <t>タカ</t>
    </rPh>
    <rPh sb="152" eb="154">
      <t>アンテイ</t>
    </rPh>
    <rPh sb="168" eb="171">
      <t>ヘイキンチ</t>
    </rPh>
    <rPh sb="172" eb="174">
      <t>シタマワ</t>
    </rPh>
    <rPh sb="181" eb="183">
      <t>シュウヨウ</t>
    </rPh>
    <rPh sb="183" eb="185">
      <t>ダイスウ</t>
    </rPh>
    <rPh sb="186" eb="187">
      <t>スク</t>
    </rPh>
    <rPh sb="189" eb="192">
      <t>ショウキボ</t>
    </rPh>
    <rPh sb="193" eb="196">
      <t>チュウシャジョウ</t>
    </rPh>
    <rPh sb="204" eb="206">
      <t>リエキ</t>
    </rPh>
    <rPh sb="211" eb="212">
      <t>ガク</t>
    </rPh>
    <rPh sb="213" eb="214">
      <t>スク</t>
    </rPh>
    <rPh sb="219" eb="221">
      <t>ゲンイン</t>
    </rPh>
    <rPh sb="222" eb="223">
      <t>カンガ</t>
    </rPh>
    <phoneticPr fontId="5"/>
  </si>
  <si>
    <t>⑧設備投資見込額
　平面駐車場であり、大きな改修等新たな設備投資は見込んでいない。</t>
    <rPh sb="1" eb="3">
      <t>セツビ</t>
    </rPh>
    <rPh sb="3" eb="5">
      <t>トウシ</t>
    </rPh>
    <rPh sb="5" eb="7">
      <t>ミコミ</t>
    </rPh>
    <rPh sb="7" eb="8">
      <t>ガク</t>
    </rPh>
    <rPh sb="10" eb="12">
      <t>ヘイメン</t>
    </rPh>
    <rPh sb="12" eb="15">
      <t>チュウシャジョウ</t>
    </rPh>
    <rPh sb="19" eb="20">
      <t>オオ</t>
    </rPh>
    <rPh sb="22" eb="24">
      <t>カイシュウ</t>
    </rPh>
    <rPh sb="24" eb="25">
      <t>トウ</t>
    </rPh>
    <rPh sb="25" eb="26">
      <t>アラ</t>
    </rPh>
    <rPh sb="28" eb="30">
      <t>セツビ</t>
    </rPh>
    <rPh sb="30" eb="32">
      <t>トウシ</t>
    </rPh>
    <rPh sb="33" eb="35">
      <t>ミコ</t>
    </rPh>
    <phoneticPr fontId="5"/>
  </si>
  <si>
    <t>⑪稼働率
定期駐車のみであり、ほぼ空きがない状態であるので、100％で推移している。</t>
    <rPh sb="1" eb="3">
      <t>カドウ</t>
    </rPh>
    <rPh sb="3" eb="4">
      <t>リツ</t>
    </rPh>
    <rPh sb="5" eb="7">
      <t>テイキ</t>
    </rPh>
    <rPh sb="7" eb="9">
      <t>チュウシャ</t>
    </rPh>
    <rPh sb="17" eb="18">
      <t>ア</t>
    </rPh>
    <rPh sb="22" eb="24">
      <t>ジョウタイ</t>
    </rPh>
    <rPh sb="35" eb="37">
      <t>スイイ</t>
    </rPh>
    <phoneticPr fontId="5"/>
  </si>
  <si>
    <t>支出は主に電灯に係る光熱費と修繕費であり、平面駐車場で、機械等の設備もないため、大きな支出はない。駐車場も定期駐車のみであり、ほとんど空きがない状態であるため収入は安定しており、営業に関する収益性は高い。</t>
    <rPh sb="0" eb="2">
      <t>シシュツ</t>
    </rPh>
    <rPh sb="3" eb="4">
      <t>オモ</t>
    </rPh>
    <rPh sb="5" eb="7">
      <t>デントウ</t>
    </rPh>
    <rPh sb="8" eb="9">
      <t>カカ</t>
    </rPh>
    <rPh sb="10" eb="13">
      <t>コウネツヒ</t>
    </rPh>
    <rPh sb="14" eb="16">
      <t>シュウゼン</t>
    </rPh>
    <rPh sb="16" eb="17">
      <t>ヒ</t>
    </rPh>
    <rPh sb="21" eb="23">
      <t>ヘイメン</t>
    </rPh>
    <rPh sb="23" eb="26">
      <t>チュウシャジョウ</t>
    </rPh>
    <rPh sb="28" eb="30">
      <t>キカイ</t>
    </rPh>
    <rPh sb="30" eb="31">
      <t>トウ</t>
    </rPh>
    <rPh sb="32" eb="34">
      <t>セツビ</t>
    </rPh>
    <rPh sb="40" eb="41">
      <t>オオ</t>
    </rPh>
    <rPh sb="43" eb="45">
      <t>シシュツ</t>
    </rPh>
    <rPh sb="49" eb="52">
      <t>チュウシャジョウ</t>
    </rPh>
    <rPh sb="53" eb="55">
      <t>テイキ</t>
    </rPh>
    <rPh sb="55" eb="57">
      <t>チュウシャ</t>
    </rPh>
    <rPh sb="67" eb="68">
      <t>ア</t>
    </rPh>
    <rPh sb="72" eb="74">
      <t>ジョウタイ</t>
    </rPh>
    <rPh sb="79" eb="81">
      <t>シュウニュウ</t>
    </rPh>
    <rPh sb="82" eb="84">
      <t>アンテイ</t>
    </rPh>
    <rPh sb="89" eb="91">
      <t>エイギョウ</t>
    </rPh>
    <rPh sb="92" eb="93">
      <t>カン</t>
    </rPh>
    <rPh sb="95" eb="98">
      <t>シュウエキセイ</t>
    </rPh>
    <rPh sb="99" eb="100">
      <t>タカ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</si>
</sst>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3895.1</c:v>
                </c:pt>
                <c:pt idx="1">
                  <c:v>4097.5</c:v>
                </c:pt>
                <c:pt idx="2">
                  <c:v>909.6</c:v>
                </c:pt>
                <c:pt idx="3">
                  <c:v>1135</c:v>
                </c:pt>
                <c:pt idx="4">
                  <c:v>2025.9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FD-4D0E-8F5B-F53B7C24D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956608"/>
        <c:axId val="55958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385.5</c:v>
                </c:pt>
                <c:pt idx="1">
                  <c:v>419.4</c:v>
                </c:pt>
                <c:pt idx="2">
                  <c:v>371</c:v>
                </c:pt>
                <c:pt idx="3">
                  <c:v>509.2</c:v>
                </c:pt>
                <c:pt idx="4">
                  <c:v>449.1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FD-4D0E-8F5B-F53B7C24D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56608"/>
        <c:axId val="55958528"/>
      </c:lineChart>
      <c:dateAx>
        <c:axId val="55956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5958528"/>
        <c:crosses val="autoZero"/>
        <c:auto val="1"/>
        <c:lblOffset val="100"/>
        <c:baseTimeUnit val="years"/>
      </c:dateAx>
      <c:valAx>
        <c:axId val="55958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559566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D-4507-804F-A44393CE7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072256"/>
        <c:axId val="97074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78.400000000000006</c:v>
                </c:pt>
                <c:pt idx="1">
                  <c:v>70.5</c:v>
                </c:pt>
                <c:pt idx="2">
                  <c:v>59.2</c:v>
                </c:pt>
                <c:pt idx="3">
                  <c:v>62.4</c:v>
                </c:pt>
                <c:pt idx="4">
                  <c:v>82.7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AD-4507-804F-A44393CE7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072256"/>
        <c:axId val="97074176"/>
      </c:lineChart>
      <c:dateAx>
        <c:axId val="97072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074176"/>
        <c:crosses val="autoZero"/>
        <c:auto val="1"/>
        <c:lblOffset val="100"/>
        <c:baseTimeUnit val="years"/>
      </c:dateAx>
      <c:valAx>
        <c:axId val="97074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70722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984-48C3-BF3B-38FB1DC38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116928"/>
        <c:axId val="97118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84-48C3-BF3B-38FB1DC38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116928"/>
        <c:axId val="97118848"/>
      </c:lineChart>
      <c:dateAx>
        <c:axId val="97116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118848"/>
        <c:crosses val="autoZero"/>
        <c:auto val="1"/>
        <c:lblOffset val="100"/>
        <c:baseTimeUnit val="years"/>
      </c:dateAx>
      <c:valAx>
        <c:axId val="97118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71169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39A-4B7C-9853-1388EEBE5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235328"/>
        <c:axId val="97237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9A-4B7C-9853-1388EEBE5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235328"/>
        <c:axId val="97237248"/>
      </c:lineChart>
      <c:dateAx>
        <c:axId val="97235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237248"/>
        <c:crosses val="autoZero"/>
        <c:auto val="1"/>
        <c:lblOffset val="100"/>
        <c:baseTimeUnit val="years"/>
      </c:dateAx>
      <c:valAx>
        <c:axId val="97237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72353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5E-4963-97A6-1B6705CCC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146368"/>
        <c:axId val="97148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3.5</c:v>
                </c:pt>
                <c:pt idx="1">
                  <c:v>3.2</c:v>
                </c:pt>
                <c:pt idx="2">
                  <c:v>2.9</c:v>
                </c:pt>
                <c:pt idx="3">
                  <c:v>6</c:v>
                </c:pt>
                <c:pt idx="4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5E-4963-97A6-1B6705CCC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146368"/>
        <c:axId val="97148288"/>
      </c:lineChart>
      <c:dateAx>
        <c:axId val="97146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148288"/>
        <c:crosses val="autoZero"/>
        <c:auto val="1"/>
        <c:lblOffset val="100"/>
        <c:baseTimeUnit val="years"/>
      </c:dateAx>
      <c:valAx>
        <c:axId val="97148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71463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4A-47F2-A789-AD289C8EB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601024"/>
        <c:axId val="97602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23</c:v>
                </c:pt>
                <c:pt idx="1">
                  <c:v>22</c:v>
                </c:pt>
                <c:pt idx="2">
                  <c:v>16</c:v>
                </c:pt>
                <c:pt idx="3">
                  <c:v>21</c:v>
                </c:pt>
                <c:pt idx="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4A-47F2-A789-AD289C8EB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01024"/>
        <c:axId val="97602944"/>
      </c:lineChart>
      <c:dateAx>
        <c:axId val="97601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602944"/>
        <c:crosses val="autoZero"/>
        <c:auto val="1"/>
        <c:lblOffset val="100"/>
        <c:baseTimeUnit val="years"/>
      </c:dateAx>
      <c:valAx>
        <c:axId val="97602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76010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67-4F08-B7E6-C01D363A2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15328"/>
        <c:axId val="97717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252.8</c:v>
                </c:pt>
                <c:pt idx="1">
                  <c:v>269</c:v>
                </c:pt>
                <c:pt idx="2">
                  <c:v>276.60000000000002</c:v>
                </c:pt>
                <c:pt idx="3">
                  <c:v>274.8</c:v>
                </c:pt>
                <c:pt idx="4">
                  <c:v>277.2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67-4F08-B7E6-C01D363A2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15328"/>
        <c:axId val="97717248"/>
      </c:lineChart>
      <c:dateAx>
        <c:axId val="97715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717248"/>
        <c:crosses val="autoZero"/>
        <c:auto val="1"/>
        <c:lblOffset val="100"/>
        <c:baseTimeUnit val="years"/>
      </c:dateAx>
      <c:valAx>
        <c:axId val="97717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77153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97.4</c:v>
                </c:pt>
                <c:pt idx="1">
                  <c:v>97.6</c:v>
                </c:pt>
                <c:pt idx="2">
                  <c:v>89</c:v>
                </c:pt>
                <c:pt idx="3">
                  <c:v>91.2</c:v>
                </c:pt>
                <c:pt idx="4">
                  <c:v>95.1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A7-4007-9D99-43E293AE9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55904"/>
        <c:axId val="97757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40.700000000000003</c:v>
                </c:pt>
                <c:pt idx="1">
                  <c:v>38.200000000000003</c:v>
                </c:pt>
                <c:pt idx="2">
                  <c:v>34.6</c:v>
                </c:pt>
                <c:pt idx="3">
                  <c:v>37.6</c:v>
                </c:pt>
                <c:pt idx="4">
                  <c:v>33.200000000000003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A7-4007-9D99-43E293AE9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55904"/>
        <c:axId val="97757824"/>
      </c:lineChart>
      <c:dateAx>
        <c:axId val="97755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757824"/>
        <c:crosses val="autoZero"/>
        <c:auto val="1"/>
        <c:lblOffset val="100"/>
        <c:baseTimeUnit val="years"/>
      </c:dateAx>
      <c:valAx>
        <c:axId val="97757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7755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1556</c:v>
                </c:pt>
                <c:pt idx="1">
                  <c:v>1599</c:v>
                </c:pt>
                <c:pt idx="2">
                  <c:v>1433</c:v>
                </c:pt>
                <c:pt idx="3">
                  <c:v>1449</c:v>
                </c:pt>
                <c:pt idx="4">
                  <c:v>1637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27-4AB9-B4B7-320B5FC84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866112"/>
        <c:axId val="978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7496</c:v>
                </c:pt>
                <c:pt idx="1">
                  <c:v>6967</c:v>
                </c:pt>
                <c:pt idx="2">
                  <c:v>7138</c:v>
                </c:pt>
                <c:pt idx="3">
                  <c:v>8131</c:v>
                </c:pt>
                <c:pt idx="4">
                  <c:v>8024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27-4AB9-B4B7-320B5FC841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66112"/>
        <c:axId val="97868032"/>
      </c:lineChart>
      <c:dateAx>
        <c:axId val="9786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868032"/>
        <c:crosses val="autoZero"/>
        <c:auto val="1"/>
        <c:lblOffset val="100"/>
        <c:baseTimeUnit val="years"/>
      </c:dateAx>
      <c:valAx>
        <c:axId val="978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78661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【16,102】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【199.3】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80" zoomScaleNormal="80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愛媛県八幡浜市　朝潮橋駐車場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商業施設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727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133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33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31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導入なし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143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>
        <f>データ!$B$11</f>
        <v>41640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>
        <f>データ!$C$11</f>
        <v>42005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>
        <f>データ!$D$11</f>
        <v>42370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>
        <f>データ!$E$11</f>
        <v>42736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>
        <f>データ!$F$11</f>
        <v>43101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>
        <f>データ!$B$11</f>
        <v>41640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>
        <f>データ!$C$11</f>
        <v>42005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>
        <f>データ!$D$11</f>
        <v>42370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>
        <f>データ!$E$11</f>
        <v>42736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>
        <f>データ!$F$11</f>
        <v>43101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>
        <f>データ!$B$11</f>
        <v>41640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>
        <f>データ!$C$11</f>
        <v>42005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>
        <f>データ!$D$11</f>
        <v>42370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>
        <f>データ!$E$11</f>
        <v>42736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>
        <f>データ!$F$11</f>
        <v>43101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3895.1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4097.5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909.6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1135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2025.9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100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100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100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100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100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385.5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419.4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371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509.2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449.1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3.5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3.2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2.9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6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3.8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252.8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269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276.60000000000002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274.8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277.2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144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145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>
        <f>データ!$B$11</f>
        <v>41640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>
        <f>データ!$C$11</f>
        <v>42005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>
        <f>データ!$D$11</f>
        <v>42370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>
        <f>データ!$E$11</f>
        <v>42736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>
        <f>データ!$F$11</f>
        <v>43101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>
        <f>データ!$B$11</f>
        <v>41640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>
        <f>データ!$C$11</f>
        <v>42005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>
        <f>データ!$D$11</f>
        <v>42370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>
        <f>データ!$E$11</f>
        <v>42736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>
        <f>データ!$F$11</f>
        <v>43101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>
        <f>データ!$B$11</f>
        <v>41640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>
        <f>データ!$C$11</f>
        <v>42005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>
        <f>データ!$D$11</f>
        <v>42370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>
        <f>データ!$E$11</f>
        <v>42736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>
        <f>データ!$F$11</f>
        <v>43101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0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97.4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97.6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89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91.2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95.1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1556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1599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1433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1449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1637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23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22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16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21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17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40.700000000000003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38.200000000000003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34.6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37.6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33.200000000000003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7496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6967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7138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8131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8024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146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0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>
        <f>データ!$B$11</f>
        <v>41640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>
        <f>データ!$C$11</f>
        <v>42005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>
        <f>データ!$D$11</f>
        <v>42370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>
        <f>データ!$E$11</f>
        <v>42736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>
        <f>データ!$F$11</f>
        <v>43101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>
        <f>データ!$B$11</f>
        <v>41640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>
        <f>データ!$C$11</f>
        <v>42005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>
        <f>データ!$D$11</f>
        <v>42370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>
        <f>データ!$E$11</f>
        <v>42736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>
        <f>データ!$F$11</f>
        <v>43101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>
        <f>データ!$B$11</f>
        <v>41640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>
        <f>データ!$C$11</f>
        <v>42005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>
        <f>データ!$D$11</f>
        <v>42370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>
        <f>データ!$E$11</f>
        <v>42736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>
        <f>データ!$F$11</f>
        <v>43101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78.400000000000006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70.5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59.2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62.4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82.7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【297.1】</v>
      </c>
      <c r="C88" s="46" t="str">
        <f>データ!AT6</f>
        <v>【5.3】</v>
      </c>
      <c r="D88" s="46" t="str">
        <f>データ!BE6</f>
        <v>【30】</v>
      </c>
      <c r="E88" s="46" t="str">
        <f>データ!DU6</f>
        <v>【199.3】</v>
      </c>
      <c r="F88" s="46" t="str">
        <f>データ!BP6</f>
        <v>【26.3】</v>
      </c>
      <c r="G88" s="46" t="str">
        <f>データ!CA6</f>
        <v>【16,102】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【103.6】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WWJcDDRqRE5qxxpi0nTeHnORyhk3vTGJUuCbNmkygNmUhOL41EvwwGanPzGM1iLrHAXF6+bqME1R78SQ3cqUCg==" saltValue="UBXfE+6I7Iiqa8vnPVtOSg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88</v>
      </c>
      <c r="AK5" s="59" t="s">
        <v>99</v>
      </c>
      <c r="AL5" s="59" t="s">
        <v>90</v>
      </c>
      <c r="AM5" s="59" t="s">
        <v>100</v>
      </c>
      <c r="AN5" s="59" t="s">
        <v>101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102</v>
      </c>
      <c r="AV5" s="59" t="s">
        <v>103</v>
      </c>
      <c r="AW5" s="59" t="s">
        <v>104</v>
      </c>
      <c r="AX5" s="59" t="s">
        <v>100</v>
      </c>
      <c r="AY5" s="59" t="s">
        <v>105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106</v>
      </c>
      <c r="BG5" s="59" t="s">
        <v>107</v>
      </c>
      <c r="BH5" s="59" t="s">
        <v>90</v>
      </c>
      <c r="BI5" s="59" t="s">
        <v>108</v>
      </c>
      <c r="BJ5" s="59" t="s">
        <v>109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88</v>
      </c>
      <c r="BR5" s="59" t="s">
        <v>99</v>
      </c>
      <c r="BS5" s="59" t="s">
        <v>110</v>
      </c>
      <c r="BT5" s="59" t="s">
        <v>91</v>
      </c>
      <c r="BU5" s="59" t="s">
        <v>111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106</v>
      </c>
      <c r="CC5" s="59" t="s">
        <v>112</v>
      </c>
      <c r="CD5" s="59" t="s">
        <v>90</v>
      </c>
      <c r="CE5" s="59" t="s">
        <v>91</v>
      </c>
      <c r="CF5" s="59" t="s">
        <v>111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102</v>
      </c>
      <c r="CP5" s="59" t="s">
        <v>113</v>
      </c>
      <c r="CQ5" s="59" t="s">
        <v>90</v>
      </c>
      <c r="CR5" s="59" t="s">
        <v>114</v>
      </c>
      <c r="CS5" s="59" t="s">
        <v>115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116</v>
      </c>
      <c r="DA5" s="59" t="s">
        <v>99</v>
      </c>
      <c r="DB5" s="59" t="s">
        <v>117</v>
      </c>
      <c r="DC5" s="59" t="s">
        <v>100</v>
      </c>
      <c r="DD5" s="59" t="s">
        <v>92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88</v>
      </c>
      <c r="DL5" s="59" t="s">
        <v>99</v>
      </c>
      <c r="DM5" s="59" t="s">
        <v>110</v>
      </c>
      <c r="DN5" s="59" t="s">
        <v>91</v>
      </c>
      <c r="DO5" s="59" t="s">
        <v>111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118</v>
      </c>
      <c r="B6" s="60">
        <f>B8</f>
        <v>2018</v>
      </c>
      <c r="C6" s="60">
        <f t="shared" ref="C6:X6" si="1">C8</f>
        <v>382043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5</v>
      </c>
      <c r="H6" s="60" t="str">
        <f>SUBSTITUTE(H8,"　","")</f>
        <v>愛媛県八幡浜市</v>
      </c>
      <c r="I6" s="60" t="str">
        <f t="shared" si="1"/>
        <v>朝潮橋駐車場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広場式</v>
      </c>
      <c r="R6" s="63">
        <f t="shared" si="1"/>
        <v>33</v>
      </c>
      <c r="S6" s="62" t="str">
        <f t="shared" si="1"/>
        <v>商業施設</v>
      </c>
      <c r="T6" s="62" t="str">
        <f t="shared" si="1"/>
        <v>無</v>
      </c>
      <c r="U6" s="63">
        <f t="shared" si="1"/>
        <v>727</v>
      </c>
      <c r="V6" s="63">
        <f t="shared" si="1"/>
        <v>31</v>
      </c>
      <c r="W6" s="63">
        <f t="shared" si="1"/>
        <v>0</v>
      </c>
      <c r="X6" s="62" t="str">
        <f t="shared" si="1"/>
        <v>導入なし</v>
      </c>
      <c r="Y6" s="64">
        <f>IF(Y8="-",NA(),Y8)</f>
        <v>3895.1</v>
      </c>
      <c r="Z6" s="64">
        <f t="shared" ref="Z6:AH6" si="2">IF(Z8="-",NA(),Z8)</f>
        <v>4097.5</v>
      </c>
      <c r="AA6" s="64">
        <f t="shared" si="2"/>
        <v>909.6</v>
      </c>
      <c r="AB6" s="64">
        <f t="shared" si="2"/>
        <v>1135</v>
      </c>
      <c r="AC6" s="64">
        <f t="shared" si="2"/>
        <v>2025.9</v>
      </c>
      <c r="AD6" s="64">
        <f t="shared" si="2"/>
        <v>385.5</v>
      </c>
      <c r="AE6" s="64">
        <f t="shared" si="2"/>
        <v>419.4</v>
      </c>
      <c r="AF6" s="64">
        <f t="shared" si="2"/>
        <v>371</v>
      </c>
      <c r="AG6" s="64">
        <f t="shared" si="2"/>
        <v>509.2</v>
      </c>
      <c r="AH6" s="64">
        <f t="shared" si="2"/>
        <v>449.1</v>
      </c>
      <c r="AI6" s="61" t="str">
        <f>IF(AI8="-","",IF(AI8="-","【-】","【"&amp;SUBSTITUTE(TEXT(AI8,"#,##0.0"),"-","△")&amp;"】"))</f>
        <v>【297.1】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3.5</v>
      </c>
      <c r="AP6" s="64">
        <f t="shared" si="3"/>
        <v>3.2</v>
      </c>
      <c r="AQ6" s="64">
        <f t="shared" si="3"/>
        <v>2.9</v>
      </c>
      <c r="AR6" s="64">
        <f t="shared" si="3"/>
        <v>6</v>
      </c>
      <c r="AS6" s="64">
        <f t="shared" si="3"/>
        <v>3.8</v>
      </c>
      <c r="AT6" s="61" t="str">
        <f>IF(AT8="-","",IF(AT8="-","【-】","【"&amp;SUBSTITUTE(TEXT(AT8,"#,##0.0"),"-","△")&amp;"】"))</f>
        <v>【5.3】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23</v>
      </c>
      <c r="BA6" s="65">
        <f t="shared" si="4"/>
        <v>22</v>
      </c>
      <c r="BB6" s="65">
        <f t="shared" si="4"/>
        <v>16</v>
      </c>
      <c r="BC6" s="65">
        <f t="shared" si="4"/>
        <v>21</v>
      </c>
      <c r="BD6" s="65">
        <f t="shared" si="4"/>
        <v>17</v>
      </c>
      <c r="BE6" s="63" t="str">
        <f>IF(BE8="-","",IF(BE8="-","【-】","【"&amp;SUBSTITUTE(TEXT(BE8,"#,##0"),"-","△")&amp;"】"))</f>
        <v>【30】</v>
      </c>
      <c r="BF6" s="64">
        <f>IF(BF8="-",NA(),BF8)</f>
        <v>97.4</v>
      </c>
      <c r="BG6" s="64">
        <f t="shared" ref="BG6:BO6" si="5">IF(BG8="-",NA(),BG8)</f>
        <v>97.6</v>
      </c>
      <c r="BH6" s="64">
        <f t="shared" si="5"/>
        <v>89</v>
      </c>
      <c r="BI6" s="64">
        <f t="shared" si="5"/>
        <v>91.2</v>
      </c>
      <c r="BJ6" s="64">
        <f t="shared" si="5"/>
        <v>95.1</v>
      </c>
      <c r="BK6" s="64">
        <f t="shared" si="5"/>
        <v>40.700000000000003</v>
      </c>
      <c r="BL6" s="64">
        <f t="shared" si="5"/>
        <v>38.200000000000003</v>
      </c>
      <c r="BM6" s="64">
        <f t="shared" si="5"/>
        <v>34.6</v>
      </c>
      <c r="BN6" s="64">
        <f t="shared" si="5"/>
        <v>37.6</v>
      </c>
      <c r="BO6" s="64">
        <f t="shared" si="5"/>
        <v>33.200000000000003</v>
      </c>
      <c r="BP6" s="61" t="str">
        <f>IF(BP8="-","",IF(BP8="-","【-】","【"&amp;SUBSTITUTE(TEXT(BP8,"#,##0.0"),"-","△")&amp;"】"))</f>
        <v>【26.3】</v>
      </c>
      <c r="BQ6" s="65">
        <f>IF(BQ8="-",NA(),BQ8)</f>
        <v>1556</v>
      </c>
      <c r="BR6" s="65">
        <f t="shared" ref="BR6:BZ6" si="6">IF(BR8="-",NA(),BR8)</f>
        <v>1599</v>
      </c>
      <c r="BS6" s="65">
        <f t="shared" si="6"/>
        <v>1433</v>
      </c>
      <c r="BT6" s="65">
        <f t="shared" si="6"/>
        <v>1449</v>
      </c>
      <c r="BU6" s="65">
        <f t="shared" si="6"/>
        <v>1637</v>
      </c>
      <c r="BV6" s="65">
        <f t="shared" si="6"/>
        <v>7496</v>
      </c>
      <c r="BW6" s="65">
        <f t="shared" si="6"/>
        <v>6967</v>
      </c>
      <c r="BX6" s="65">
        <f t="shared" si="6"/>
        <v>7138</v>
      </c>
      <c r="BY6" s="65">
        <f t="shared" si="6"/>
        <v>8131</v>
      </c>
      <c r="BZ6" s="65">
        <f t="shared" si="6"/>
        <v>8024</v>
      </c>
      <c r="CA6" s="63" t="str">
        <f>IF(CA8="-","",IF(CA8="-","【-】","【"&amp;SUBSTITUTE(TEXT(CA8,"#,##0"),"-","△")&amp;"】"))</f>
        <v>【16,102】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119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120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78.400000000000006</v>
      </c>
      <c r="DF6" s="64">
        <f t="shared" si="8"/>
        <v>70.5</v>
      </c>
      <c r="DG6" s="64">
        <f t="shared" si="8"/>
        <v>59.2</v>
      </c>
      <c r="DH6" s="64">
        <f t="shared" si="8"/>
        <v>62.4</v>
      </c>
      <c r="DI6" s="64">
        <f t="shared" si="8"/>
        <v>82.7</v>
      </c>
      <c r="DJ6" s="61" t="str">
        <f>IF(DJ8="-","",IF(DJ8="-","【-】","【"&amp;SUBSTITUTE(TEXT(DJ8,"#,##0.0"),"-","△")&amp;"】"))</f>
        <v>【103.6】</v>
      </c>
      <c r="DK6" s="64">
        <f>IF(DK8="-",NA(),DK8)</f>
        <v>100</v>
      </c>
      <c r="DL6" s="64">
        <f t="shared" ref="DL6:DT6" si="9">IF(DL8="-",NA(),DL8)</f>
        <v>100</v>
      </c>
      <c r="DM6" s="64">
        <f t="shared" si="9"/>
        <v>100</v>
      </c>
      <c r="DN6" s="64">
        <f t="shared" si="9"/>
        <v>100</v>
      </c>
      <c r="DO6" s="64">
        <f t="shared" si="9"/>
        <v>100</v>
      </c>
      <c r="DP6" s="64">
        <f t="shared" si="9"/>
        <v>252.8</v>
      </c>
      <c r="DQ6" s="64">
        <f t="shared" si="9"/>
        <v>269</v>
      </c>
      <c r="DR6" s="64">
        <f t="shared" si="9"/>
        <v>276.60000000000002</v>
      </c>
      <c r="DS6" s="64">
        <f t="shared" si="9"/>
        <v>274.8</v>
      </c>
      <c r="DT6" s="64">
        <f t="shared" si="9"/>
        <v>277.2</v>
      </c>
      <c r="DU6" s="61" t="str">
        <f>IF(DU8="-","",IF(DU8="-","【-】","【"&amp;SUBSTITUTE(TEXT(DU8,"#,##0.0"),"-","△")&amp;"】"))</f>
        <v>【199.3】</v>
      </c>
    </row>
    <row r="7" spans="1:125" s="66" customFormat="1" x14ac:dyDescent="0.15">
      <c r="A7" s="49" t="s">
        <v>121</v>
      </c>
      <c r="B7" s="60">
        <f t="shared" ref="B7:X7" si="10">B8</f>
        <v>2018</v>
      </c>
      <c r="C7" s="60">
        <f t="shared" si="10"/>
        <v>382043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5</v>
      </c>
      <c r="H7" s="60" t="str">
        <f t="shared" si="10"/>
        <v>愛媛県　八幡浜市</v>
      </c>
      <c r="I7" s="60" t="str">
        <f t="shared" si="10"/>
        <v>朝潮橋駐車場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広場式</v>
      </c>
      <c r="R7" s="63">
        <f t="shared" si="10"/>
        <v>33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727</v>
      </c>
      <c r="V7" s="63">
        <f t="shared" si="10"/>
        <v>31</v>
      </c>
      <c r="W7" s="63">
        <f t="shared" si="10"/>
        <v>0</v>
      </c>
      <c r="X7" s="62" t="str">
        <f t="shared" si="10"/>
        <v>導入なし</v>
      </c>
      <c r="Y7" s="64">
        <f>Y8</f>
        <v>3895.1</v>
      </c>
      <c r="Z7" s="64">
        <f t="shared" ref="Z7:AH7" si="11">Z8</f>
        <v>4097.5</v>
      </c>
      <c r="AA7" s="64">
        <f t="shared" si="11"/>
        <v>909.6</v>
      </c>
      <c r="AB7" s="64">
        <f t="shared" si="11"/>
        <v>1135</v>
      </c>
      <c r="AC7" s="64">
        <f t="shared" si="11"/>
        <v>2025.9</v>
      </c>
      <c r="AD7" s="64">
        <f t="shared" si="11"/>
        <v>385.5</v>
      </c>
      <c r="AE7" s="64">
        <f t="shared" si="11"/>
        <v>419.4</v>
      </c>
      <c r="AF7" s="64">
        <f t="shared" si="11"/>
        <v>371</v>
      </c>
      <c r="AG7" s="64">
        <f t="shared" si="11"/>
        <v>509.2</v>
      </c>
      <c r="AH7" s="64">
        <f t="shared" si="11"/>
        <v>449.1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3.5</v>
      </c>
      <c r="AP7" s="64">
        <f t="shared" si="12"/>
        <v>3.2</v>
      </c>
      <c r="AQ7" s="64">
        <f t="shared" si="12"/>
        <v>2.9</v>
      </c>
      <c r="AR7" s="64">
        <f t="shared" si="12"/>
        <v>6</v>
      </c>
      <c r="AS7" s="64">
        <f t="shared" si="12"/>
        <v>3.8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23</v>
      </c>
      <c r="BA7" s="65">
        <f t="shared" si="13"/>
        <v>22</v>
      </c>
      <c r="BB7" s="65">
        <f t="shared" si="13"/>
        <v>16</v>
      </c>
      <c r="BC7" s="65">
        <f t="shared" si="13"/>
        <v>21</v>
      </c>
      <c r="BD7" s="65">
        <f t="shared" si="13"/>
        <v>17</v>
      </c>
      <c r="BE7" s="63"/>
      <c r="BF7" s="64">
        <f>BF8</f>
        <v>97.4</v>
      </c>
      <c r="BG7" s="64">
        <f t="shared" ref="BG7:BO7" si="14">BG8</f>
        <v>97.6</v>
      </c>
      <c r="BH7" s="64">
        <f t="shared" si="14"/>
        <v>89</v>
      </c>
      <c r="BI7" s="64">
        <f t="shared" si="14"/>
        <v>91.2</v>
      </c>
      <c r="BJ7" s="64">
        <f t="shared" si="14"/>
        <v>95.1</v>
      </c>
      <c r="BK7" s="64">
        <f t="shared" si="14"/>
        <v>40.700000000000003</v>
      </c>
      <c r="BL7" s="64">
        <f t="shared" si="14"/>
        <v>38.200000000000003</v>
      </c>
      <c r="BM7" s="64">
        <f t="shared" si="14"/>
        <v>34.6</v>
      </c>
      <c r="BN7" s="64">
        <f t="shared" si="14"/>
        <v>37.6</v>
      </c>
      <c r="BO7" s="64">
        <f t="shared" si="14"/>
        <v>33.200000000000003</v>
      </c>
      <c r="BP7" s="61"/>
      <c r="BQ7" s="65">
        <f>BQ8</f>
        <v>1556</v>
      </c>
      <c r="BR7" s="65">
        <f t="shared" ref="BR7:BZ7" si="15">BR8</f>
        <v>1599</v>
      </c>
      <c r="BS7" s="65">
        <f t="shared" si="15"/>
        <v>1433</v>
      </c>
      <c r="BT7" s="65">
        <f t="shared" si="15"/>
        <v>1449</v>
      </c>
      <c r="BU7" s="65">
        <f t="shared" si="15"/>
        <v>1637</v>
      </c>
      <c r="BV7" s="65">
        <f t="shared" si="15"/>
        <v>7496</v>
      </c>
      <c r="BW7" s="65">
        <f t="shared" si="15"/>
        <v>6967</v>
      </c>
      <c r="BX7" s="65">
        <f t="shared" si="15"/>
        <v>7138</v>
      </c>
      <c r="BY7" s="65">
        <f t="shared" si="15"/>
        <v>8131</v>
      </c>
      <c r="BZ7" s="65">
        <f t="shared" si="15"/>
        <v>8024</v>
      </c>
      <c r="CA7" s="63"/>
      <c r="CB7" s="64" t="s">
        <v>122</v>
      </c>
      <c r="CC7" s="64" t="s">
        <v>122</v>
      </c>
      <c r="CD7" s="64" t="s">
        <v>122</v>
      </c>
      <c r="CE7" s="64" t="s">
        <v>122</v>
      </c>
      <c r="CF7" s="64" t="s">
        <v>122</v>
      </c>
      <c r="CG7" s="64" t="s">
        <v>122</v>
      </c>
      <c r="CH7" s="64" t="s">
        <v>122</v>
      </c>
      <c r="CI7" s="64" t="s">
        <v>122</v>
      </c>
      <c r="CJ7" s="64" t="s">
        <v>122</v>
      </c>
      <c r="CK7" s="64" t="s">
        <v>123</v>
      </c>
      <c r="CL7" s="61"/>
      <c r="CM7" s="63">
        <f>CM8</f>
        <v>0</v>
      </c>
      <c r="CN7" s="63">
        <f>CN8</f>
        <v>0</v>
      </c>
      <c r="CO7" s="64" t="s">
        <v>122</v>
      </c>
      <c r="CP7" s="64" t="s">
        <v>122</v>
      </c>
      <c r="CQ7" s="64" t="s">
        <v>122</v>
      </c>
      <c r="CR7" s="64" t="s">
        <v>122</v>
      </c>
      <c r="CS7" s="64" t="s">
        <v>122</v>
      </c>
      <c r="CT7" s="64" t="s">
        <v>122</v>
      </c>
      <c r="CU7" s="64" t="s">
        <v>122</v>
      </c>
      <c r="CV7" s="64" t="s">
        <v>122</v>
      </c>
      <c r="CW7" s="64" t="s">
        <v>122</v>
      </c>
      <c r="CX7" s="64" t="s">
        <v>124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78.400000000000006</v>
      </c>
      <c r="DF7" s="64">
        <f t="shared" si="16"/>
        <v>70.5</v>
      </c>
      <c r="DG7" s="64">
        <f t="shared" si="16"/>
        <v>59.2</v>
      </c>
      <c r="DH7" s="64">
        <f t="shared" si="16"/>
        <v>62.4</v>
      </c>
      <c r="DI7" s="64">
        <f t="shared" si="16"/>
        <v>82.7</v>
      </c>
      <c r="DJ7" s="61"/>
      <c r="DK7" s="64">
        <f>DK8</f>
        <v>100</v>
      </c>
      <c r="DL7" s="64">
        <f t="shared" ref="DL7:DT7" si="17">DL8</f>
        <v>100</v>
      </c>
      <c r="DM7" s="64">
        <f t="shared" si="17"/>
        <v>100</v>
      </c>
      <c r="DN7" s="64">
        <f t="shared" si="17"/>
        <v>100</v>
      </c>
      <c r="DO7" s="64">
        <f t="shared" si="17"/>
        <v>100</v>
      </c>
      <c r="DP7" s="64">
        <f t="shared" si="17"/>
        <v>252.8</v>
      </c>
      <c r="DQ7" s="64">
        <f t="shared" si="17"/>
        <v>269</v>
      </c>
      <c r="DR7" s="64">
        <f t="shared" si="17"/>
        <v>276.60000000000002</v>
      </c>
      <c r="DS7" s="64">
        <f t="shared" si="17"/>
        <v>274.8</v>
      </c>
      <c r="DT7" s="64">
        <f t="shared" si="17"/>
        <v>277.2</v>
      </c>
      <c r="DU7" s="61"/>
    </row>
    <row r="8" spans="1:125" s="66" customFormat="1" x14ac:dyDescent="0.15">
      <c r="A8" s="49"/>
      <c r="B8" s="67">
        <v>2018</v>
      </c>
      <c r="C8" s="67">
        <v>382043</v>
      </c>
      <c r="D8" s="67">
        <v>47</v>
      </c>
      <c r="E8" s="67">
        <v>14</v>
      </c>
      <c r="F8" s="67">
        <v>0</v>
      </c>
      <c r="G8" s="67">
        <v>5</v>
      </c>
      <c r="H8" s="67" t="s">
        <v>125</v>
      </c>
      <c r="I8" s="67" t="s">
        <v>126</v>
      </c>
      <c r="J8" s="67" t="s">
        <v>127</v>
      </c>
      <c r="K8" s="67" t="s">
        <v>128</v>
      </c>
      <c r="L8" s="67" t="s">
        <v>129</v>
      </c>
      <c r="M8" s="67" t="s">
        <v>130</v>
      </c>
      <c r="N8" s="67" t="s">
        <v>131</v>
      </c>
      <c r="O8" s="68" t="s">
        <v>132</v>
      </c>
      <c r="P8" s="69" t="s">
        <v>133</v>
      </c>
      <c r="Q8" s="69" t="s">
        <v>134</v>
      </c>
      <c r="R8" s="70">
        <v>33</v>
      </c>
      <c r="S8" s="69" t="s">
        <v>135</v>
      </c>
      <c r="T8" s="69" t="s">
        <v>136</v>
      </c>
      <c r="U8" s="70">
        <v>727</v>
      </c>
      <c r="V8" s="70">
        <v>31</v>
      </c>
      <c r="W8" s="70">
        <v>0</v>
      </c>
      <c r="X8" s="69" t="s">
        <v>137</v>
      </c>
      <c r="Y8" s="71">
        <v>3895.1</v>
      </c>
      <c r="Z8" s="71">
        <v>4097.5</v>
      </c>
      <c r="AA8" s="71">
        <v>909.6</v>
      </c>
      <c r="AB8" s="71">
        <v>1135</v>
      </c>
      <c r="AC8" s="71">
        <v>2025.9</v>
      </c>
      <c r="AD8" s="71">
        <v>385.5</v>
      </c>
      <c r="AE8" s="71">
        <v>419.4</v>
      </c>
      <c r="AF8" s="71">
        <v>371</v>
      </c>
      <c r="AG8" s="71">
        <v>509.2</v>
      </c>
      <c r="AH8" s="71">
        <v>449.1</v>
      </c>
      <c r="AI8" s="68">
        <v>297.10000000000002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3.5</v>
      </c>
      <c r="AP8" s="71">
        <v>3.2</v>
      </c>
      <c r="AQ8" s="71">
        <v>2.9</v>
      </c>
      <c r="AR8" s="71">
        <v>6</v>
      </c>
      <c r="AS8" s="71">
        <v>3.8</v>
      </c>
      <c r="AT8" s="68">
        <v>5.3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23</v>
      </c>
      <c r="BA8" s="72">
        <v>22</v>
      </c>
      <c r="BB8" s="72">
        <v>16</v>
      </c>
      <c r="BC8" s="72">
        <v>21</v>
      </c>
      <c r="BD8" s="72">
        <v>17</v>
      </c>
      <c r="BE8" s="72">
        <v>30</v>
      </c>
      <c r="BF8" s="71">
        <v>97.4</v>
      </c>
      <c r="BG8" s="71">
        <v>97.6</v>
      </c>
      <c r="BH8" s="71">
        <v>89</v>
      </c>
      <c r="BI8" s="71">
        <v>91.2</v>
      </c>
      <c r="BJ8" s="71">
        <v>95.1</v>
      </c>
      <c r="BK8" s="71">
        <v>40.700000000000003</v>
      </c>
      <c r="BL8" s="71">
        <v>38.200000000000003</v>
      </c>
      <c r="BM8" s="71">
        <v>34.6</v>
      </c>
      <c r="BN8" s="71">
        <v>37.6</v>
      </c>
      <c r="BO8" s="71">
        <v>33.200000000000003</v>
      </c>
      <c r="BP8" s="68">
        <v>26.3</v>
      </c>
      <c r="BQ8" s="72">
        <v>1556</v>
      </c>
      <c r="BR8" s="72">
        <v>1599</v>
      </c>
      <c r="BS8" s="72">
        <v>1433</v>
      </c>
      <c r="BT8" s="73">
        <v>1449</v>
      </c>
      <c r="BU8" s="73">
        <v>1637</v>
      </c>
      <c r="BV8" s="72">
        <v>7496</v>
      </c>
      <c r="BW8" s="72">
        <v>6967</v>
      </c>
      <c r="BX8" s="72">
        <v>7138</v>
      </c>
      <c r="BY8" s="72">
        <v>8131</v>
      </c>
      <c r="BZ8" s="72">
        <v>8024</v>
      </c>
      <c r="CA8" s="70">
        <v>16102</v>
      </c>
      <c r="CB8" s="71" t="s">
        <v>129</v>
      </c>
      <c r="CC8" s="71" t="s">
        <v>129</v>
      </c>
      <c r="CD8" s="71" t="s">
        <v>129</v>
      </c>
      <c r="CE8" s="71" t="s">
        <v>129</v>
      </c>
      <c r="CF8" s="71" t="s">
        <v>129</v>
      </c>
      <c r="CG8" s="71" t="s">
        <v>129</v>
      </c>
      <c r="CH8" s="71" t="s">
        <v>129</v>
      </c>
      <c r="CI8" s="71" t="s">
        <v>129</v>
      </c>
      <c r="CJ8" s="71" t="s">
        <v>129</v>
      </c>
      <c r="CK8" s="71" t="s">
        <v>129</v>
      </c>
      <c r="CL8" s="68" t="s">
        <v>129</v>
      </c>
      <c r="CM8" s="70">
        <v>0</v>
      </c>
      <c r="CN8" s="70">
        <v>0</v>
      </c>
      <c r="CO8" s="71" t="s">
        <v>129</v>
      </c>
      <c r="CP8" s="71" t="s">
        <v>129</v>
      </c>
      <c r="CQ8" s="71" t="s">
        <v>129</v>
      </c>
      <c r="CR8" s="71" t="s">
        <v>129</v>
      </c>
      <c r="CS8" s="71" t="s">
        <v>129</v>
      </c>
      <c r="CT8" s="71" t="s">
        <v>129</v>
      </c>
      <c r="CU8" s="71" t="s">
        <v>129</v>
      </c>
      <c r="CV8" s="71" t="s">
        <v>129</v>
      </c>
      <c r="CW8" s="71" t="s">
        <v>129</v>
      </c>
      <c r="CX8" s="71" t="s">
        <v>129</v>
      </c>
      <c r="CY8" s="68" t="s">
        <v>129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78.400000000000006</v>
      </c>
      <c r="DF8" s="71">
        <v>70.5</v>
      </c>
      <c r="DG8" s="71">
        <v>59.2</v>
      </c>
      <c r="DH8" s="71">
        <v>62.4</v>
      </c>
      <c r="DI8" s="71">
        <v>82.7</v>
      </c>
      <c r="DJ8" s="68">
        <v>103.6</v>
      </c>
      <c r="DK8" s="71">
        <v>100</v>
      </c>
      <c r="DL8" s="71">
        <v>100</v>
      </c>
      <c r="DM8" s="71">
        <v>100</v>
      </c>
      <c r="DN8" s="71">
        <v>100</v>
      </c>
      <c r="DO8" s="71">
        <v>100</v>
      </c>
      <c r="DP8" s="71">
        <v>252.8</v>
      </c>
      <c r="DQ8" s="71">
        <v>269</v>
      </c>
      <c r="DR8" s="71">
        <v>276.60000000000002</v>
      </c>
      <c r="DS8" s="71">
        <v>274.8</v>
      </c>
      <c r="DT8" s="71">
        <v>277.2</v>
      </c>
      <c r="DU8" s="68">
        <v>199.3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138</v>
      </c>
      <c r="C10" s="78" t="s">
        <v>139</v>
      </c>
      <c r="D10" s="78" t="s">
        <v>140</v>
      </c>
      <c r="E10" s="78" t="s">
        <v>141</v>
      </c>
      <c r="F10" s="78" t="s">
        <v>142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>
        <f>DATEVALUE($B$6-4&amp;"年1月1日")</f>
        <v>41640</v>
      </c>
      <c r="C11" s="79">
        <f>DATEVALUE($B$6-3&amp;"年1月1日")</f>
        <v>42005</v>
      </c>
      <c r="D11" s="79">
        <f>DATEVALUE($B$6-2&amp;"年1月1日")</f>
        <v>42370</v>
      </c>
      <c r="E11" s="79">
        <f>DATEVALUE($B$6-1&amp;"年1月1日")</f>
        <v>42736</v>
      </c>
      <c r="F11" s="79">
        <f>DATEVALUE($B$6&amp;"年1月1日")</f>
        <v>43101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2019-12-05T07:28:39Z</dcterms:created>
  <dcterms:modified xsi:type="dcterms:W3CDTF">2020-02-14T04:05:38Z</dcterms:modified>
  <cp:category/>
</cp:coreProperties>
</file>