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31（安岡）\03公営企業\07経営比較分析表\H30分   (H31文書に保存)\20200109 公営企業に係る経営比較分析表（平成30年度決算）の分析等について\09 HP掲載データ\01 松山市\"/>
    </mc:Choice>
  </mc:AlternateContent>
  <workbookProtection workbookAlgorithmName="SHA-512" workbookHashValue="DCl6t0FMfxTTUWv/NafJfW42SuSqtwpOkRBLhW/cYfH0cwPR9pT2zi78dZfeaG3VmjwwzwTjNtgZQ8xNt6lm3w==" workbookSaltValue="WSIyWA1vtTWyFqw91yBKJ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KO32" i="4" s="1"/>
  <c r="DQ7" i="5"/>
  <c r="JV32" i="4" s="1"/>
  <c r="DP7" i="5"/>
  <c r="DO7" i="5"/>
  <c r="DN7" i="5"/>
  <c r="DM7" i="5"/>
  <c r="KO31" i="4" s="1"/>
  <c r="DL7" i="5"/>
  <c r="DK7" i="5"/>
  <c r="DI7" i="5"/>
  <c r="MI78" i="4" s="1"/>
  <c r="DH7" i="5"/>
  <c r="LT78" i="4" s="1"/>
  <c r="DG7" i="5"/>
  <c r="DF7" i="5"/>
  <c r="KP78" i="4" s="1"/>
  <c r="DE7" i="5"/>
  <c r="KA78" i="4" s="1"/>
  <c r="DD7" i="5"/>
  <c r="MI77" i="4" s="1"/>
  <c r="DC7" i="5"/>
  <c r="DB7" i="5"/>
  <c r="DA7" i="5"/>
  <c r="CZ7" i="5"/>
  <c r="KA77" i="4" s="1"/>
  <c r="CN7" i="5"/>
  <c r="CM7" i="5"/>
  <c r="CV67" i="4" s="1"/>
  <c r="BZ7" i="5"/>
  <c r="MA53" i="4" s="1"/>
  <c r="BY7" i="5"/>
  <c r="LH53" i="4" s="1"/>
  <c r="BX7" i="5"/>
  <c r="BW7" i="5"/>
  <c r="JV53" i="4" s="1"/>
  <c r="BV7" i="5"/>
  <c r="JC53" i="4" s="1"/>
  <c r="BU7" i="5"/>
  <c r="MA52" i="4" s="1"/>
  <c r="BT7" i="5"/>
  <c r="BS7" i="5"/>
  <c r="BR7" i="5"/>
  <c r="BQ7" i="5"/>
  <c r="JC52" i="4" s="1"/>
  <c r="BO7" i="5"/>
  <c r="BN7" i="5"/>
  <c r="BM7" i="5"/>
  <c r="FX53" i="4" s="1"/>
  <c r="BL7" i="5"/>
  <c r="FE53" i="4" s="1"/>
  <c r="BK7" i="5"/>
  <c r="BJ7" i="5"/>
  <c r="BI7" i="5"/>
  <c r="BH7" i="5"/>
  <c r="BG7" i="5"/>
  <c r="BF7" i="5"/>
  <c r="BD7" i="5"/>
  <c r="BC7" i="5"/>
  <c r="BZ53" i="4" s="1"/>
  <c r="BB7" i="5"/>
  <c r="BA7" i="5"/>
  <c r="AZ7" i="5"/>
  <c r="AY7" i="5"/>
  <c r="CS52" i="4" s="1"/>
  <c r="AX7" i="5"/>
  <c r="AW7" i="5"/>
  <c r="BG52" i="4" s="1"/>
  <c r="AV7" i="5"/>
  <c r="AN52" i="4" s="1"/>
  <c r="AU7" i="5"/>
  <c r="U52" i="4" s="1"/>
  <c r="AS7" i="5"/>
  <c r="AR7" i="5"/>
  <c r="AQ7" i="5"/>
  <c r="AP7" i="5"/>
  <c r="AO7" i="5"/>
  <c r="AN7" i="5"/>
  <c r="AM7" i="5"/>
  <c r="GQ31" i="4" s="1"/>
  <c r="AL7" i="5"/>
  <c r="FX31" i="4" s="1"/>
  <c r="AK7" i="5"/>
  <c r="AJ7" i="5"/>
  <c r="AH7" i="5"/>
  <c r="CS32" i="4" s="1"/>
  <c r="AG7" i="5"/>
  <c r="BZ32" i="4" s="1"/>
  <c r="AF7" i="5"/>
  <c r="AE7" i="5"/>
  <c r="AN32" i="4" s="1"/>
  <c r="AD7" i="5"/>
  <c r="U32" i="4" s="1"/>
  <c r="AC7" i="5"/>
  <c r="CS31" i="4" s="1"/>
  <c r="AB7" i="5"/>
  <c r="AA7" i="5"/>
  <c r="Z7" i="5"/>
  <c r="Y7" i="5"/>
  <c r="U31" i="4" s="1"/>
  <c r="X7" i="5"/>
  <c r="W7" i="5"/>
  <c r="V7" i="5"/>
  <c r="U7" i="5"/>
  <c r="T7" i="5"/>
  <c r="S7" i="5"/>
  <c r="R7" i="5"/>
  <c r="DU10" i="4" s="1"/>
  <c r="Q7" i="5"/>
  <c r="CF10" i="4" s="1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C88" i="4"/>
  <c r="LE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HJ53" i="4"/>
  <c r="GQ53" i="4"/>
  <c r="EL53" i="4"/>
  <c r="CS53" i="4"/>
  <c r="BG53" i="4"/>
  <c r="AN53" i="4"/>
  <c r="U53" i="4"/>
  <c r="LH52" i="4"/>
  <c r="KO52" i="4"/>
  <c r="JV52" i="4"/>
  <c r="HJ52" i="4"/>
  <c r="GQ52" i="4"/>
  <c r="FX52" i="4"/>
  <c r="FE52" i="4"/>
  <c r="EL52" i="4"/>
  <c r="BZ52" i="4"/>
  <c r="MA32" i="4"/>
  <c r="LH32" i="4"/>
  <c r="JC32" i="4"/>
  <c r="HJ32" i="4"/>
  <c r="GQ32" i="4"/>
  <c r="FX32" i="4"/>
  <c r="FE32" i="4"/>
  <c r="EL32" i="4"/>
  <c r="BG32" i="4"/>
  <c r="MA31" i="4"/>
  <c r="LH31" i="4"/>
  <c r="JV31" i="4"/>
  <c r="JC31" i="4"/>
  <c r="HJ31" i="4"/>
  <c r="FE31" i="4"/>
  <c r="EL31" i="4"/>
  <c r="BZ31" i="4"/>
  <c r="BG31" i="4"/>
  <c r="AN31" i="4"/>
  <c r="LJ10" i="4"/>
  <c r="JQ10" i="4"/>
  <c r="HX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CS51" i="4"/>
  <c r="HJ30" i="4"/>
  <c r="MA51" i="4"/>
  <c r="CS30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BG30" i="4"/>
  <c r="LE76" i="4"/>
  <c r="KO30" i="4"/>
  <c r="AV76" i="4"/>
  <c r="KO51" i="4"/>
  <c r="BG51" i="4"/>
  <c r="FX51" i="4"/>
  <c r="HP76" i="4"/>
  <c r="FX30" i="4"/>
  <c r="FE51" i="4"/>
  <c r="HA76" i="4"/>
  <c r="AN51" i="4"/>
  <c r="FE30" i="4"/>
  <c r="JV30" i="4"/>
  <c r="AN30" i="4"/>
  <c r="AG76" i="4"/>
  <c r="JV51" i="4"/>
  <c r="KP76" i="4"/>
  <c r="KA76" i="4"/>
  <c r="EL51" i="4"/>
  <c r="JC30" i="4"/>
  <c r="U30" i="4"/>
  <c r="R76" i="4"/>
  <c r="JC51" i="4"/>
  <c r="GL76" i="4"/>
  <c r="U51" i="4"/>
  <c r="EL30" i="4"/>
</calcChain>
</file>

<file path=xl/sharedStrings.xml><?xml version="1.0" encoding="utf-8"?>
<sst xmlns="http://schemas.openxmlformats.org/spreadsheetml/2006/main" count="283" uniqueCount="130">
  <si>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</si>
  <si>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</si>
  <si>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</si>
  <si>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</si>
  <si>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</si>
  <si>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</si>
  <si>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</si>
  <si>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</si>
  <si>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</si>
  <si>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</si>
  <si>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</si>
  <si>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</si>
  <si>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</si>
  <si>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</si>
  <si>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</si>
  <si>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</si>
  <si>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</si>
  <si>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</si>
  <si>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</si>
  <si>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</si>
  <si>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</si>
  <si>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</si>
  <si>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</si>
  <si>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</si>
  <si>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</si>
  <si>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</si>
  <si>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</si>
  <si>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</si>
  <si>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</si>
  <si>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</si>
  <si>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</si>
  <si>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</si>
  <si>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</si>
  <si>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</si>
  <si>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</si>
  <si>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</si>
  <si>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</si>
  <si>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</si>
  <si>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</si>
  <si>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</si>
  <si>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</si>
  <si>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</si>
  <si>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</si>
  <si>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</si>
  <si>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</si>
  <si>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</si>
  <si>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</si>
  <si>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</si>
  <si>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</si>
  <si>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</si>
  <si>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</si>
  <si>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</si>
  <si>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</si>
  <si>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</si>
  <si>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</si>
  <si>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</si>
  <si>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</si>
  <si>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</si>
  <si>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</si>
  <si>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</si>
  <si>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</si>
  <si>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</si>
  <si>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</si>
  <si>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</si>
  <si>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</si>
  <si>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</si>
  <si>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</si>
  <si>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</si>
  <si>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</si>
  <si>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</si>
  <si>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</si>
  <si>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</si>
  <si>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</si>
  <si>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</si>
  <si>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</si>
  <si>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</si>
  <si>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</si>
  <si>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</si>
  <si>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</si>
  <si>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</si>
  <si>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</si>
  <si>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</si>
  <si>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</si>
  <si>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</si>
  <si>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</si>
  <si>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</si>
  <si>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</si>
  <si>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</si>
  <si>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</si>
  <si>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</si>
  <si>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</si>
  <si>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</si>
  <si>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</si>
  <si>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</si>
  <si>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</si>
  <si>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</si>
  <si>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</si>
  <si>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</si>
  <si>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</si>
  <si>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</si>
  <si>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</si>
  <si>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</si>
  <si>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</si>
  <si>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</si>
  <si>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</si>
  <si>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</si>
  <si>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</si>
  <si>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</si>
  <si>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</si>
  <si>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</si>
  <si>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高架下駐車場（保免）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</si>
  <si>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</si>
  <si>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</si>
  <si>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</si>
  <si>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</si>
  <si>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</si>
  <si>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</si>
  <si>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</si>
  <si>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</si>
  <si>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</si>
  <si>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</si>
  <si>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</si>
  <si>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</si>
  <si>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</si>
  <si>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</si>
  <si>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</si>
  <si>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他会計からの繰入は必要ない状況であり、収支も
安定している。国道高架下を利用した平面駐車場で
あり、今後大幅な設備投資は見込んでいないが、継
続的に維持管理を行っていく。</t>
    <phoneticPr fontId="5"/>
  </si>
  <si>
    <t>　指定管理者と協力しながら、継続的な利用者の確保及び維持管理に努めていく必要がある。</t>
    <rPh sb="14" eb="17">
      <t>ケイゾクテキ</t>
    </rPh>
    <rPh sb="18" eb="21">
      <t>リヨウシャ</t>
    </rPh>
    <rPh sb="22" eb="24">
      <t>カクホ</t>
    </rPh>
    <rPh sb="24" eb="25">
      <t>オヨ</t>
    </rPh>
    <rPh sb="26" eb="28">
      <t>イジ</t>
    </rPh>
    <rPh sb="28" eb="30">
      <t>カンリ</t>
    </rPh>
    <rPh sb="31" eb="32">
      <t>ツト</t>
    </rPh>
    <phoneticPr fontId="5"/>
  </si>
  <si>
    <t>　当駐車場は定期のみの駐車場であり、稼働率は算
定していない。
　今後は指定管理者と協力しながら、継続的な利用者の確保に努めていく必要がある。</t>
    <rPh sb="49" eb="52">
      <t>ケイゾクテキ</t>
    </rPh>
    <rPh sb="53" eb="56">
      <t>リヨウシャ</t>
    </rPh>
    <rPh sb="57" eb="59">
      <t>カクホ</t>
    </rPh>
    <phoneticPr fontId="5"/>
  </si>
  <si>
    <r>
      <t xml:space="preserve">　平成27年度から、指定管理者による利用料金制の
導入により、収支が改善した。（平成29年度以降は、指定管理者の決算を合わせたため、収益等の
状況が下がったように見えている
</t>
    </r>
    <r>
      <rPr>
        <sz val="11"/>
        <color rgb="FFFF0000"/>
        <rFont val="ＭＳ ゴシック"/>
        <family val="3"/>
        <charset val="128"/>
      </rPr>
      <t>　</t>
    </r>
    <r>
      <rPr>
        <sz val="11"/>
        <rFont val="ＭＳ ゴシック"/>
        <family val="3"/>
        <charset val="128"/>
      </rPr>
      <t>平成29年度に実施された国道高架の耐震補強工事に伴い、収入が落ち込んだが、平成30年1月から利用再開し、収入も回復している。</t>
    </r>
    <r>
      <rPr>
        <sz val="11"/>
        <color theme="1"/>
        <rFont val="ＭＳ ゴシック"/>
        <family val="3"/>
        <charset val="128"/>
      </rPr>
      <t xml:space="preserve">
　今後も、指定管理者と協力し、収益性を向上する
ための検討をしていく。</t>
    </r>
    <rPh sb="46" eb="48">
      <t>イコウ</t>
    </rPh>
    <rPh sb="88" eb="90">
      <t>ヘイセイ</t>
    </rPh>
    <rPh sb="92" eb="93">
      <t>ネン</t>
    </rPh>
    <rPh sb="93" eb="94">
      <t>ド</t>
    </rPh>
    <rPh sb="95" eb="97">
      <t>ジッシ</t>
    </rPh>
    <rPh sb="100" eb="102">
      <t>コクドウ</t>
    </rPh>
    <rPh sb="102" eb="104">
      <t>コウカ</t>
    </rPh>
    <rPh sb="105" eb="107">
      <t>タイシン</t>
    </rPh>
    <rPh sb="107" eb="109">
      <t>ホキョウ</t>
    </rPh>
    <rPh sb="109" eb="111">
      <t>コウジ</t>
    </rPh>
    <rPh sb="112" eb="113">
      <t>トモナ</t>
    </rPh>
    <rPh sb="115" eb="117">
      <t>シュウニュウ</t>
    </rPh>
    <rPh sb="118" eb="119">
      <t>オ</t>
    </rPh>
    <rPh sb="120" eb="121">
      <t>コ</t>
    </rPh>
    <rPh sb="125" eb="127">
      <t>コウジ</t>
    </rPh>
    <rPh sb="131" eb="133">
      <t>リヨウ</t>
    </rPh>
    <rPh sb="133" eb="135">
      <t>サイカイ</t>
    </rPh>
    <rPh sb="137" eb="139">
      <t>シュウニュウ</t>
    </rPh>
    <rPh sb="140" eb="142">
      <t>カイフク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</si>
</sst>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487.2</c:v>
                </c:pt>
                <c:pt idx="1">
                  <c:v>2608.8000000000002</c:v>
                </c:pt>
                <c:pt idx="2">
                  <c:v>1616.9</c:v>
                </c:pt>
                <c:pt idx="3">
                  <c:v>58.2</c:v>
                </c:pt>
                <c:pt idx="4">
                  <c:v>167.1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B-458F-9344-79F31264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277.8</c:v>
                </c:pt>
                <c:pt idx="1">
                  <c:v>443.6</c:v>
                </c:pt>
                <c:pt idx="2">
                  <c:v>355.6</c:v>
                </c:pt>
                <c:pt idx="3">
                  <c:v>358.6</c:v>
                </c:pt>
                <c:pt idx="4">
                  <c:v>298.39999999999998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2B-458F-9344-79F312641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dateAx>
        <c:axId val="4457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4758144"/>
        <c:crosses val="autoZero"/>
        <c:auto val="1"/>
        <c:lblOffset val="100"/>
        <c:baseTimeUnit val="years"/>
      </c:date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BD-45D8-BD11-3776A27A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45.6</c:v>
                </c:pt>
                <c:pt idx="1">
                  <c:v>85.4</c:v>
                </c:pt>
                <c:pt idx="2">
                  <c:v>69.900000000000006</c:v>
                </c:pt>
                <c:pt idx="3">
                  <c:v>59.6</c:v>
                </c:pt>
                <c:pt idx="4">
                  <c:v>51.8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BD-45D8-BD11-3776A27A4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dateAx>
        <c:axId val="81981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983744"/>
        <c:crosses val="autoZero"/>
        <c:auto val="1"/>
        <c:lblOffset val="100"/>
        <c:baseTimeUnit val="years"/>
      </c:date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E4A-47AB-A82A-06829952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A-47AB-A82A-068299524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dateAx>
        <c:axId val="9671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17056"/>
        <c:crosses val="autoZero"/>
        <c:auto val="1"/>
        <c:lblOffset val="100"/>
        <c:baseTimeUnit val="years"/>
      </c:date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66DA-4C86-BF06-D495F09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A-4C86-BF06-D495F09A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5269504"/>
        <c:crosses val="autoZero"/>
        <c:auto val="1"/>
        <c:lblOffset val="100"/>
        <c:baseTimeUnit val="years"/>
      </c:date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8-467A-B728-497CF6AF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2.1</c:v>
                </c:pt>
                <c:pt idx="1">
                  <c:v>2.2999999999999998</c:v>
                </c:pt>
                <c:pt idx="2">
                  <c:v>2.7</c:v>
                </c:pt>
                <c:pt idx="3">
                  <c:v>2.2999999999999998</c:v>
                </c:pt>
                <c:pt idx="4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8-467A-B728-497CF6AF1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dateAx>
        <c:axId val="784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12800"/>
        <c:crosses val="autoZero"/>
        <c:auto val="1"/>
        <c:lblOffset val="100"/>
        <c:baseTimeUnit val="years"/>
      </c:date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6-4806-8E0A-88042536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48</c:v>
                </c:pt>
                <c:pt idx="2">
                  <c:v>54</c:v>
                </c:pt>
                <c:pt idx="3">
                  <c:v>33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36-4806-8E0A-88042536C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dateAx>
        <c:axId val="78427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8429184"/>
        <c:crosses val="autoZero"/>
        <c:auto val="1"/>
        <c:lblOffset val="100"/>
        <c:baseTimeUnit val="years"/>
      </c:date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0-4938-A5F5-F3F78EE3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149.5</c:v>
                </c:pt>
                <c:pt idx="1">
                  <c:v>154.1</c:v>
                </c:pt>
                <c:pt idx="2">
                  <c:v>151.6</c:v>
                </c:pt>
                <c:pt idx="3">
                  <c:v>151.19999999999999</c:v>
                </c:pt>
                <c:pt idx="4">
                  <c:v>153.80000000000001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0-4938-A5F5-F3F78EE3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dateAx>
        <c:axId val="81482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484416"/>
        <c:crosses val="autoZero"/>
        <c:auto val="1"/>
        <c:lblOffset val="100"/>
        <c:baseTimeUnit val="years"/>
      </c:date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79.5</c:v>
                </c:pt>
                <c:pt idx="1">
                  <c:v>96.2</c:v>
                </c:pt>
                <c:pt idx="2">
                  <c:v>93.8</c:v>
                </c:pt>
                <c:pt idx="3">
                  <c:v>-72</c:v>
                </c:pt>
                <c:pt idx="4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D-4DE5-8118-BCBDCFB1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32.299999999999997</c:v>
                </c:pt>
                <c:pt idx="1">
                  <c:v>33.4</c:v>
                </c:pt>
                <c:pt idx="2">
                  <c:v>32.299999999999997</c:v>
                </c:pt>
                <c:pt idx="3">
                  <c:v>22.3</c:v>
                </c:pt>
                <c:pt idx="4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9D-4DE5-8118-BCBDCFB1F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dateAx>
        <c:axId val="81510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12320"/>
        <c:crosses val="autoZero"/>
        <c:auto val="1"/>
        <c:lblOffset val="100"/>
        <c:baseTimeUnit val="years"/>
      </c:date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2501</c:v>
                </c:pt>
                <c:pt idx="1">
                  <c:v>1706</c:v>
                </c:pt>
                <c:pt idx="2">
                  <c:v>1790</c:v>
                </c:pt>
                <c:pt idx="3">
                  <c:v>-516</c:v>
                </c:pt>
                <c:pt idx="4">
                  <c:v>1303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6-49DA-B3F3-A9B1E5EB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7497</c:v>
                </c:pt>
                <c:pt idx="1">
                  <c:v>9663</c:v>
                </c:pt>
                <c:pt idx="2">
                  <c:v>9019</c:v>
                </c:pt>
                <c:pt idx="3">
                  <c:v>8406</c:v>
                </c:pt>
                <c:pt idx="4">
                  <c:v>9239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16-49DA-B3F3-A9B1E5EBB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dateAx>
        <c:axId val="8155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560704"/>
        <c:crosses val="autoZero"/>
        <c:auto val="1"/>
        <c:lblOffset val="100"/>
        <c:baseTimeUnit val="years"/>
      </c:date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【297.1】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【199.3】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【16,102】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高架下駐車場（保免）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1108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45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>
        <f>データ!$B$11</f>
        <v>41640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>
        <f>データ!$C$11</f>
        <v>42005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>
        <f>データ!$D$11</f>
        <v>42370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>
        <f>データ!$E$11</f>
        <v>42736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>
        <f>データ!$F$11</f>
        <v>43101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>
        <f>データ!$B$11</f>
        <v>41640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>
        <f>データ!$C$11</f>
        <v>42005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>
        <f>データ!$D$11</f>
        <v>42370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>
        <f>データ!$E$11</f>
        <v>42736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>
        <f>データ!$F$11</f>
        <v>43101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>
        <f>データ!$B$11</f>
        <v>41640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>
        <f>データ!$C$11</f>
        <v>42005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>
        <f>データ!$D$11</f>
        <v>42370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>
        <f>データ!$E$11</f>
        <v>42736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>
        <f>データ!$F$11</f>
        <v>43101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487.2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2608.8000000000002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1616.9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58.2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167.1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277.8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443.6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355.6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358.6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298.39999999999998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2.2999999999999998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2.7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2.2999999999999998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9.6999999999999993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149.5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154.1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151.6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151.19999999999999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153.80000000000001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128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>
        <f>データ!$B$11</f>
        <v>41640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>
        <f>データ!$C$11</f>
        <v>42005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>
        <f>データ!$D$11</f>
        <v>42370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>
        <f>データ!$E$11</f>
        <v>42736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>
        <f>データ!$F$11</f>
        <v>43101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>
        <f>データ!$B$11</f>
        <v>41640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>
        <f>データ!$C$11</f>
        <v>42005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>
        <f>データ!$D$11</f>
        <v>42370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>
        <f>データ!$E$11</f>
        <v>42736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>
        <f>データ!$F$11</f>
        <v>43101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>
        <f>データ!$B$11</f>
        <v>41640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>
        <f>データ!$C$11</f>
        <v>42005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>
        <f>データ!$D$11</f>
        <v>42370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>
        <f>データ!$E$11</f>
        <v>42736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>
        <f>データ!$F$11</f>
        <v>43101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 t="str">
        <f>データ!AX7</f>
        <v>-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79.5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96.2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93.8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-72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40.1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2501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1706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1790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-516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1303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48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54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14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32.299999999999997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33.4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32.299999999999997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22.3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27.1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7497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9663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9019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8406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9239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>
        <f>データ!$B$11</f>
        <v>41640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>
        <f>データ!$C$11</f>
        <v>42005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>
        <f>データ!$D$11</f>
        <v>42370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>
        <f>データ!$E$11</f>
        <v>42736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>
        <f>データ!$F$11</f>
        <v>43101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>
        <f>データ!$B$11</f>
        <v>41640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>
        <f>データ!$C$11</f>
        <v>42005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>
        <f>データ!$D$11</f>
        <v>42370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>
        <f>データ!$E$11</f>
        <v>42736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>
        <f>データ!$F$11</f>
        <v>43101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>
        <f>データ!$B$11</f>
        <v>41640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>
        <f>データ!$C$11</f>
        <v>42005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>
        <f>データ!$D$11</f>
        <v>42370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>
        <f>データ!$E$11</f>
        <v>42736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>
        <f>データ!$F$11</f>
        <v>43101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45.6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85.4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69.900000000000006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59.6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【297.1】</v>
      </c>
      <c r="C88" s="46" t="str">
        <f>データ!AT6</f>
        <v>【5.3】</v>
      </c>
      <c r="D88" s="46" t="str">
        <f>データ!BE6</f>
        <v>【30】</v>
      </c>
      <c r="E88" s="46" t="str">
        <f>データ!DU6</f>
        <v>【199.3】</v>
      </c>
      <c r="F88" s="46" t="str">
        <f>データ!BP6</f>
        <v>【26.3】</v>
      </c>
      <c r="G88" s="46" t="str">
        <f>データ!CA6</f>
        <v>【16,102】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【103.6】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HUmO3dxSc3o2pL7i+xoEffLGjW0Ktpf/5A2F4AgHez4zDx84YvxcLvHCW/DviUzJHj+wrUXaEN/PmMlBl5iHnQ==" saltValue="qd6dXHiyKgNvU9RuybDdJ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99</v>
      </c>
      <c r="AK5" s="59" t="s">
        <v>89</v>
      </c>
      <c r="AL5" s="59" t="s">
        <v>100</v>
      </c>
      <c r="AM5" s="59" t="s">
        <v>91</v>
      </c>
      <c r="AN5" s="59" t="s">
        <v>101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99</v>
      </c>
      <c r="AV5" s="59" t="s">
        <v>89</v>
      </c>
      <c r="AW5" s="59" t="s">
        <v>100</v>
      </c>
      <c r="AX5" s="59" t="s">
        <v>91</v>
      </c>
      <c r="AY5" s="59" t="s">
        <v>101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88</v>
      </c>
      <c r="BG5" s="59" t="s">
        <v>89</v>
      </c>
      <c r="BH5" s="59" t="s">
        <v>100</v>
      </c>
      <c r="BI5" s="59" t="s">
        <v>91</v>
      </c>
      <c r="BJ5" s="59" t="s">
        <v>101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100</v>
      </c>
      <c r="BT5" s="59" t="s">
        <v>102</v>
      </c>
      <c r="BU5" s="59" t="s">
        <v>101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99</v>
      </c>
      <c r="CC5" s="59" t="s">
        <v>89</v>
      </c>
      <c r="CD5" s="59" t="s">
        <v>90</v>
      </c>
      <c r="CE5" s="59" t="s">
        <v>91</v>
      </c>
      <c r="CF5" s="59" t="s">
        <v>101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100</v>
      </c>
      <c r="CR5" s="59" t="s">
        <v>91</v>
      </c>
      <c r="CS5" s="59" t="s">
        <v>101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101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103</v>
      </c>
      <c r="DM5" s="59" t="s">
        <v>90</v>
      </c>
      <c r="DN5" s="59" t="s">
        <v>91</v>
      </c>
      <c r="DO5" s="59" t="s">
        <v>101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104</v>
      </c>
      <c r="B6" s="60">
        <f>B8</f>
        <v>2018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8</v>
      </c>
      <c r="H6" s="60" t="str">
        <f>SUBSTITUTE(H8,"　","")</f>
        <v>愛媛県松山市</v>
      </c>
      <c r="I6" s="60" t="str">
        <f t="shared" si="1"/>
        <v>高架下駐車場（保免）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無</v>
      </c>
      <c r="T6" s="62" t="str">
        <f t="shared" si="1"/>
        <v>無</v>
      </c>
      <c r="U6" s="63">
        <f t="shared" si="1"/>
        <v>1108</v>
      </c>
      <c r="V6" s="63">
        <f t="shared" si="1"/>
        <v>45</v>
      </c>
      <c r="W6" s="63">
        <f t="shared" si="1"/>
        <v>0</v>
      </c>
      <c r="X6" s="62" t="str">
        <f t="shared" si="1"/>
        <v>利用料金制</v>
      </c>
      <c r="Y6" s="64">
        <f>IF(Y8="-",NA(),Y8)</f>
        <v>487.2</v>
      </c>
      <c r="Z6" s="64">
        <f t="shared" ref="Z6:AH6" si="2">IF(Z8="-",NA(),Z8)</f>
        <v>2608.8000000000002</v>
      </c>
      <c r="AA6" s="64">
        <f t="shared" si="2"/>
        <v>1616.9</v>
      </c>
      <c r="AB6" s="64">
        <f t="shared" si="2"/>
        <v>58.2</v>
      </c>
      <c r="AC6" s="64">
        <f t="shared" si="2"/>
        <v>167.1</v>
      </c>
      <c r="AD6" s="64">
        <f t="shared" si="2"/>
        <v>277.8</v>
      </c>
      <c r="AE6" s="64">
        <f t="shared" si="2"/>
        <v>443.6</v>
      </c>
      <c r="AF6" s="64">
        <f t="shared" si="2"/>
        <v>355.6</v>
      </c>
      <c r="AG6" s="64">
        <f t="shared" si="2"/>
        <v>358.6</v>
      </c>
      <c r="AH6" s="64">
        <f t="shared" si="2"/>
        <v>298.39999999999998</v>
      </c>
      <c r="AI6" s="61" t="str">
        <f>IF(AI8="-","",IF(AI8="-","【-】","【"&amp;SUBSTITUTE(TEXT(AI8,"#,##0.0"),"-","△")&amp;"】"))</f>
        <v>【297.1】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2.1</v>
      </c>
      <c r="AP6" s="64">
        <f t="shared" si="3"/>
        <v>2.2999999999999998</v>
      </c>
      <c r="AQ6" s="64">
        <f t="shared" si="3"/>
        <v>2.7</v>
      </c>
      <c r="AR6" s="64">
        <f t="shared" si="3"/>
        <v>2.2999999999999998</v>
      </c>
      <c r="AS6" s="64">
        <f t="shared" si="3"/>
        <v>9.6999999999999993</v>
      </c>
      <c r="AT6" s="61" t="str">
        <f>IF(AT8="-","",IF(AT8="-","【-】","【"&amp;SUBSTITUTE(TEXT(AT8,"#,##0.0"),"-","△")&amp;"】"))</f>
        <v>【5.3】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 t="e">
        <f t="shared" si="4"/>
        <v>#N/A</v>
      </c>
      <c r="AY6" s="65">
        <f t="shared" si="4"/>
        <v>0</v>
      </c>
      <c r="AZ6" s="65">
        <f t="shared" si="4"/>
        <v>48</v>
      </c>
      <c r="BA6" s="65">
        <f t="shared" si="4"/>
        <v>48</v>
      </c>
      <c r="BB6" s="65">
        <f t="shared" si="4"/>
        <v>54</v>
      </c>
      <c r="BC6" s="65">
        <f t="shared" si="4"/>
        <v>33</v>
      </c>
      <c r="BD6" s="65">
        <f t="shared" si="4"/>
        <v>14</v>
      </c>
      <c r="BE6" s="63" t="str">
        <f>IF(BE8="-","",IF(BE8="-","【-】","【"&amp;SUBSTITUTE(TEXT(BE8,"#,##0"),"-","△")&amp;"】"))</f>
        <v>【30】</v>
      </c>
      <c r="BF6" s="64">
        <f>IF(BF8="-",NA(),BF8)</f>
        <v>79.5</v>
      </c>
      <c r="BG6" s="64">
        <f t="shared" ref="BG6:BO6" si="5">IF(BG8="-",NA(),BG8)</f>
        <v>96.2</v>
      </c>
      <c r="BH6" s="64">
        <f t="shared" si="5"/>
        <v>93.8</v>
      </c>
      <c r="BI6" s="64">
        <f t="shared" si="5"/>
        <v>-72</v>
      </c>
      <c r="BJ6" s="64">
        <f t="shared" si="5"/>
        <v>40.1</v>
      </c>
      <c r="BK6" s="64">
        <f t="shared" si="5"/>
        <v>32.299999999999997</v>
      </c>
      <c r="BL6" s="64">
        <f t="shared" si="5"/>
        <v>33.4</v>
      </c>
      <c r="BM6" s="64">
        <f t="shared" si="5"/>
        <v>32.299999999999997</v>
      </c>
      <c r="BN6" s="64">
        <f t="shared" si="5"/>
        <v>22.3</v>
      </c>
      <c r="BO6" s="64">
        <f t="shared" si="5"/>
        <v>27.1</v>
      </c>
      <c r="BP6" s="61" t="str">
        <f>IF(BP8="-","",IF(BP8="-","【-】","【"&amp;SUBSTITUTE(TEXT(BP8,"#,##0.0"),"-","△")&amp;"】"))</f>
        <v>【26.3】</v>
      </c>
      <c r="BQ6" s="65">
        <f>IF(BQ8="-",NA(),BQ8)</f>
        <v>2501</v>
      </c>
      <c r="BR6" s="65">
        <f t="shared" ref="BR6:BZ6" si="6">IF(BR8="-",NA(),BR8)</f>
        <v>1706</v>
      </c>
      <c r="BS6" s="65">
        <f t="shared" si="6"/>
        <v>1790</v>
      </c>
      <c r="BT6" s="65">
        <f t="shared" si="6"/>
        <v>-516</v>
      </c>
      <c r="BU6" s="65">
        <f t="shared" si="6"/>
        <v>1303</v>
      </c>
      <c r="BV6" s="65">
        <f t="shared" si="6"/>
        <v>7497</v>
      </c>
      <c r="BW6" s="65">
        <f t="shared" si="6"/>
        <v>9663</v>
      </c>
      <c r="BX6" s="65">
        <f t="shared" si="6"/>
        <v>9019</v>
      </c>
      <c r="BY6" s="65">
        <f t="shared" si="6"/>
        <v>8406</v>
      </c>
      <c r="BZ6" s="65">
        <f t="shared" si="6"/>
        <v>9239</v>
      </c>
      <c r="CA6" s="63" t="str">
        <f>IF(CA8="-","",IF(CA8="-","【-】","【"&amp;SUBSTITUTE(TEXT(CA8,"#,##0"),"-","△")&amp;"】"))</f>
        <v>【16,102】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105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105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45.6</v>
      </c>
      <c r="DF6" s="64">
        <f t="shared" si="8"/>
        <v>85.4</v>
      </c>
      <c r="DG6" s="64">
        <f t="shared" si="8"/>
        <v>69.900000000000006</v>
      </c>
      <c r="DH6" s="64">
        <f t="shared" si="8"/>
        <v>59.6</v>
      </c>
      <c r="DI6" s="64">
        <f t="shared" si="8"/>
        <v>51.8</v>
      </c>
      <c r="DJ6" s="61" t="str">
        <f>IF(DJ8="-","",IF(DJ8="-","【-】","【"&amp;SUBSTITUTE(TEXT(DJ8,"#,##0.0"),"-","△")&amp;"】"))</f>
        <v>【103.6】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149.5</v>
      </c>
      <c r="DQ6" s="64">
        <f t="shared" si="9"/>
        <v>154.1</v>
      </c>
      <c r="DR6" s="64">
        <f t="shared" si="9"/>
        <v>151.6</v>
      </c>
      <c r="DS6" s="64">
        <f t="shared" si="9"/>
        <v>151.19999999999999</v>
      </c>
      <c r="DT6" s="64">
        <f t="shared" si="9"/>
        <v>153.80000000000001</v>
      </c>
      <c r="DU6" s="61" t="str">
        <f>IF(DU8="-","",IF(DU8="-","【-】","【"&amp;SUBSTITUTE(TEXT(DU8,"#,##0.0"),"-","△")&amp;"】"))</f>
        <v>【199.3】</v>
      </c>
    </row>
    <row r="7" spans="1:125" s="66" customFormat="1" x14ac:dyDescent="0.15">
      <c r="A7" s="49" t="s">
        <v>106</v>
      </c>
      <c r="B7" s="60">
        <f t="shared" ref="B7:X7" si="10">B8</f>
        <v>2018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8</v>
      </c>
      <c r="H7" s="60" t="str">
        <f t="shared" si="10"/>
        <v>愛媛県　松山市</v>
      </c>
      <c r="I7" s="60" t="str">
        <f t="shared" si="10"/>
        <v>高架下駐車場（保免）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無</v>
      </c>
      <c r="T7" s="62" t="str">
        <f t="shared" si="10"/>
        <v>無</v>
      </c>
      <c r="U7" s="63">
        <f t="shared" si="10"/>
        <v>1108</v>
      </c>
      <c r="V7" s="63">
        <f t="shared" si="10"/>
        <v>45</v>
      </c>
      <c r="W7" s="63">
        <f t="shared" si="10"/>
        <v>0</v>
      </c>
      <c r="X7" s="62" t="str">
        <f t="shared" si="10"/>
        <v>利用料金制</v>
      </c>
      <c r="Y7" s="64">
        <f>Y8</f>
        <v>487.2</v>
      </c>
      <c r="Z7" s="64">
        <f t="shared" ref="Z7:AH7" si="11">Z8</f>
        <v>2608.8000000000002</v>
      </c>
      <c r="AA7" s="64">
        <f t="shared" si="11"/>
        <v>1616.9</v>
      </c>
      <c r="AB7" s="64">
        <f t="shared" si="11"/>
        <v>58.2</v>
      </c>
      <c r="AC7" s="64">
        <f t="shared" si="11"/>
        <v>167.1</v>
      </c>
      <c r="AD7" s="64">
        <f t="shared" si="11"/>
        <v>277.8</v>
      </c>
      <c r="AE7" s="64">
        <f t="shared" si="11"/>
        <v>443.6</v>
      </c>
      <c r="AF7" s="64">
        <f t="shared" si="11"/>
        <v>355.6</v>
      </c>
      <c r="AG7" s="64">
        <f t="shared" si="11"/>
        <v>358.6</v>
      </c>
      <c r="AH7" s="64">
        <f t="shared" si="11"/>
        <v>298.39999999999998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2.1</v>
      </c>
      <c r="AP7" s="64">
        <f t="shared" si="12"/>
        <v>2.2999999999999998</v>
      </c>
      <c r="AQ7" s="64">
        <f t="shared" si="12"/>
        <v>2.7</v>
      </c>
      <c r="AR7" s="64">
        <f t="shared" si="12"/>
        <v>2.2999999999999998</v>
      </c>
      <c r="AS7" s="64">
        <f t="shared" si="12"/>
        <v>9.6999999999999993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 t="str">
        <f t="shared" si="13"/>
        <v>-</v>
      </c>
      <c r="AY7" s="65">
        <f t="shared" si="13"/>
        <v>0</v>
      </c>
      <c r="AZ7" s="65">
        <f t="shared" si="13"/>
        <v>48</v>
      </c>
      <c r="BA7" s="65">
        <f t="shared" si="13"/>
        <v>48</v>
      </c>
      <c r="BB7" s="65">
        <f t="shared" si="13"/>
        <v>54</v>
      </c>
      <c r="BC7" s="65">
        <f t="shared" si="13"/>
        <v>33</v>
      </c>
      <c r="BD7" s="65">
        <f t="shared" si="13"/>
        <v>14</v>
      </c>
      <c r="BE7" s="63"/>
      <c r="BF7" s="64">
        <f>BF8</f>
        <v>79.5</v>
      </c>
      <c r="BG7" s="64">
        <f t="shared" ref="BG7:BO7" si="14">BG8</f>
        <v>96.2</v>
      </c>
      <c r="BH7" s="64">
        <f t="shared" si="14"/>
        <v>93.8</v>
      </c>
      <c r="BI7" s="64">
        <f t="shared" si="14"/>
        <v>-72</v>
      </c>
      <c r="BJ7" s="64">
        <f t="shared" si="14"/>
        <v>40.1</v>
      </c>
      <c r="BK7" s="64">
        <f t="shared" si="14"/>
        <v>32.299999999999997</v>
      </c>
      <c r="BL7" s="64">
        <f t="shared" si="14"/>
        <v>33.4</v>
      </c>
      <c r="BM7" s="64">
        <f t="shared" si="14"/>
        <v>32.299999999999997</v>
      </c>
      <c r="BN7" s="64">
        <f t="shared" si="14"/>
        <v>22.3</v>
      </c>
      <c r="BO7" s="64">
        <f t="shared" si="14"/>
        <v>27.1</v>
      </c>
      <c r="BP7" s="61"/>
      <c r="BQ7" s="65">
        <f>BQ8</f>
        <v>2501</v>
      </c>
      <c r="BR7" s="65">
        <f t="shared" ref="BR7:BZ7" si="15">BR8</f>
        <v>1706</v>
      </c>
      <c r="BS7" s="65">
        <f t="shared" si="15"/>
        <v>1790</v>
      </c>
      <c r="BT7" s="65">
        <f t="shared" si="15"/>
        <v>-516</v>
      </c>
      <c r="BU7" s="65">
        <f t="shared" si="15"/>
        <v>1303</v>
      </c>
      <c r="BV7" s="65">
        <f t="shared" si="15"/>
        <v>7497</v>
      </c>
      <c r="BW7" s="65">
        <f t="shared" si="15"/>
        <v>9663</v>
      </c>
      <c r="BX7" s="65">
        <f t="shared" si="15"/>
        <v>9019</v>
      </c>
      <c r="BY7" s="65">
        <f t="shared" si="15"/>
        <v>8406</v>
      </c>
      <c r="BZ7" s="65">
        <f t="shared" si="15"/>
        <v>9239</v>
      </c>
      <c r="CA7" s="63"/>
      <c r="CB7" s="64" t="s">
        <v>107</v>
      </c>
      <c r="CC7" s="64" t="s">
        <v>107</v>
      </c>
      <c r="CD7" s="64" t="s">
        <v>107</v>
      </c>
      <c r="CE7" s="64" t="s">
        <v>107</v>
      </c>
      <c r="CF7" s="64" t="s">
        <v>107</v>
      </c>
      <c r="CG7" s="64" t="s">
        <v>107</v>
      </c>
      <c r="CH7" s="64" t="s">
        <v>107</v>
      </c>
      <c r="CI7" s="64" t="s">
        <v>107</v>
      </c>
      <c r="CJ7" s="64" t="s">
        <v>107</v>
      </c>
      <c r="CK7" s="64" t="s">
        <v>108</v>
      </c>
      <c r="CL7" s="61"/>
      <c r="CM7" s="63">
        <f>CM8</f>
        <v>0</v>
      </c>
      <c r="CN7" s="63" t="str">
        <f>CN8</f>
        <v>-</v>
      </c>
      <c r="CO7" s="64" t="s">
        <v>107</v>
      </c>
      <c r="CP7" s="64" t="s">
        <v>107</v>
      </c>
      <c r="CQ7" s="64" t="s">
        <v>107</v>
      </c>
      <c r="CR7" s="64" t="s">
        <v>107</v>
      </c>
      <c r="CS7" s="64" t="s">
        <v>107</v>
      </c>
      <c r="CT7" s="64" t="s">
        <v>107</v>
      </c>
      <c r="CU7" s="64" t="s">
        <v>107</v>
      </c>
      <c r="CV7" s="64" t="s">
        <v>107</v>
      </c>
      <c r="CW7" s="64" t="s">
        <v>107</v>
      </c>
      <c r="CX7" s="64" t="s">
        <v>108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45.6</v>
      </c>
      <c r="DF7" s="64">
        <f t="shared" si="16"/>
        <v>85.4</v>
      </c>
      <c r="DG7" s="64">
        <f t="shared" si="16"/>
        <v>69.900000000000006</v>
      </c>
      <c r="DH7" s="64">
        <f t="shared" si="16"/>
        <v>59.6</v>
      </c>
      <c r="DI7" s="64">
        <f t="shared" si="16"/>
        <v>51.8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149.5</v>
      </c>
      <c r="DQ7" s="64">
        <f t="shared" si="17"/>
        <v>154.1</v>
      </c>
      <c r="DR7" s="64">
        <f t="shared" si="17"/>
        <v>151.6</v>
      </c>
      <c r="DS7" s="64">
        <f t="shared" si="17"/>
        <v>151.19999999999999</v>
      </c>
      <c r="DT7" s="64">
        <f t="shared" si="17"/>
        <v>153.80000000000001</v>
      </c>
      <c r="DU7" s="61"/>
    </row>
    <row r="8" spans="1:125" s="66" customFormat="1" x14ac:dyDescent="0.15">
      <c r="A8" s="49"/>
      <c r="B8" s="67">
        <v>2018</v>
      </c>
      <c r="C8" s="67">
        <v>382019</v>
      </c>
      <c r="D8" s="67">
        <v>47</v>
      </c>
      <c r="E8" s="67">
        <v>14</v>
      </c>
      <c r="F8" s="67">
        <v>0</v>
      </c>
      <c r="G8" s="67">
        <v>8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33</v>
      </c>
      <c r="S8" s="69" t="s">
        <v>119</v>
      </c>
      <c r="T8" s="69" t="s">
        <v>119</v>
      </c>
      <c r="U8" s="70">
        <v>1108</v>
      </c>
      <c r="V8" s="70">
        <v>45</v>
      </c>
      <c r="W8" s="70">
        <v>0</v>
      </c>
      <c r="X8" s="69" t="s">
        <v>120</v>
      </c>
      <c r="Y8" s="71">
        <v>487.2</v>
      </c>
      <c r="Z8" s="71">
        <v>2608.8000000000002</v>
      </c>
      <c r="AA8" s="71">
        <v>1616.9</v>
      </c>
      <c r="AB8" s="71">
        <v>58.2</v>
      </c>
      <c r="AC8" s="71">
        <v>167.1</v>
      </c>
      <c r="AD8" s="71">
        <v>277.8</v>
      </c>
      <c r="AE8" s="71">
        <v>443.6</v>
      </c>
      <c r="AF8" s="71">
        <v>355.6</v>
      </c>
      <c r="AG8" s="71">
        <v>358.6</v>
      </c>
      <c r="AH8" s="71">
        <v>298.39999999999998</v>
      </c>
      <c r="AI8" s="68">
        <v>297.10000000000002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2.1</v>
      </c>
      <c r="AP8" s="71">
        <v>2.2999999999999998</v>
      </c>
      <c r="AQ8" s="71">
        <v>2.7</v>
      </c>
      <c r="AR8" s="71">
        <v>2.2999999999999998</v>
      </c>
      <c r="AS8" s="71">
        <v>9.6999999999999993</v>
      </c>
      <c r="AT8" s="68">
        <v>5.3</v>
      </c>
      <c r="AU8" s="72" t="s">
        <v>113</v>
      </c>
      <c r="AV8" s="72" t="s">
        <v>113</v>
      </c>
      <c r="AW8" s="72" t="s">
        <v>113</v>
      </c>
      <c r="AX8" s="72" t="s">
        <v>113</v>
      </c>
      <c r="AY8" s="72">
        <v>0</v>
      </c>
      <c r="AZ8" s="72">
        <v>48</v>
      </c>
      <c r="BA8" s="72">
        <v>48</v>
      </c>
      <c r="BB8" s="72">
        <v>54</v>
      </c>
      <c r="BC8" s="72">
        <v>33</v>
      </c>
      <c r="BD8" s="72">
        <v>14</v>
      </c>
      <c r="BE8" s="72">
        <v>30</v>
      </c>
      <c r="BF8" s="71">
        <v>79.5</v>
      </c>
      <c r="BG8" s="71">
        <v>96.2</v>
      </c>
      <c r="BH8" s="71">
        <v>93.8</v>
      </c>
      <c r="BI8" s="71">
        <v>-72</v>
      </c>
      <c r="BJ8" s="71">
        <v>40.1</v>
      </c>
      <c r="BK8" s="71">
        <v>32.299999999999997</v>
      </c>
      <c r="BL8" s="71">
        <v>33.4</v>
      </c>
      <c r="BM8" s="71">
        <v>32.299999999999997</v>
      </c>
      <c r="BN8" s="71">
        <v>22.3</v>
      </c>
      <c r="BO8" s="71">
        <v>27.1</v>
      </c>
      <c r="BP8" s="68">
        <v>26.3</v>
      </c>
      <c r="BQ8" s="72">
        <v>2501</v>
      </c>
      <c r="BR8" s="72">
        <v>1706</v>
      </c>
      <c r="BS8" s="72">
        <v>1790</v>
      </c>
      <c r="BT8" s="73">
        <v>-516</v>
      </c>
      <c r="BU8" s="73">
        <v>1303</v>
      </c>
      <c r="BV8" s="72">
        <v>7497</v>
      </c>
      <c r="BW8" s="72">
        <v>9663</v>
      </c>
      <c r="BX8" s="72">
        <v>9019</v>
      </c>
      <c r="BY8" s="72">
        <v>8406</v>
      </c>
      <c r="BZ8" s="72">
        <v>9239</v>
      </c>
      <c r="CA8" s="70">
        <v>16102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 t="s">
        <v>113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45.6</v>
      </c>
      <c r="DF8" s="71">
        <v>85.4</v>
      </c>
      <c r="DG8" s="71">
        <v>69.900000000000006</v>
      </c>
      <c r="DH8" s="71">
        <v>59.6</v>
      </c>
      <c r="DI8" s="71">
        <v>51.8</v>
      </c>
      <c r="DJ8" s="68">
        <v>103.6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149.5</v>
      </c>
      <c r="DQ8" s="71">
        <v>154.1</v>
      </c>
      <c r="DR8" s="71">
        <v>151.6</v>
      </c>
      <c r="DS8" s="71">
        <v>151.19999999999999</v>
      </c>
      <c r="DT8" s="71">
        <v>153.80000000000001</v>
      </c>
      <c r="DU8" s="68">
        <v>199.3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>
        <f>DATEVALUE($B$6-4&amp;"年1月1日")</f>
        <v>41640</v>
      </c>
      <c r="C11" s="79">
        <f>DATEVALUE($B$6-3&amp;"年1月1日")</f>
        <v>42005</v>
      </c>
      <c r="D11" s="79">
        <f>DATEVALUE($B$6-2&amp;"年1月1日")</f>
        <v>42370</v>
      </c>
      <c r="E11" s="79">
        <f>DATEVALUE($B$6-1&amp;"年1月1日")</f>
        <v>42736</v>
      </c>
      <c r="F11" s="79">
        <f>DATEVALUE($B$6&amp;"年1月1日")</f>
        <v>43101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2019-12-05T07:28:28Z</dcterms:created>
  <dcterms:modified xsi:type="dcterms:W3CDTF">2020-02-14T02:02:27Z</dcterms:modified>
  <cp:category/>
</cp:coreProperties>
</file>