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dera\03_えひめの水産統計\R5えひめの水産統計\R7EXCEL（完成　公開用）\"/>
    </mc:Choice>
  </mc:AlternateContent>
  <xr:revisionPtr revIDLastSave="0" documentId="8_{30E7FD18-902D-4C35-8848-8F1EB8E49AAC}" xr6:coauthVersionLast="36" xr6:coauthVersionMax="36" xr10:uidLastSave="{00000000-0000-0000-0000-000000000000}"/>
  <bookViews>
    <workbookView xWindow="-110" yWindow="-110" windowWidth="23260" windowHeight="12460" xr2:uid="{00000000-000D-0000-FFFF-FFFF00000000}"/>
  </bookViews>
  <sheets>
    <sheet name="5-3-2" sheetId="1" r:id="rId1"/>
  </sheets>
  <definedNames>
    <definedName name="_xlnm.Print_Area" localSheetId="0">'5-3-2'!$B$2:$X$71</definedName>
    <definedName name="_xlnm.Print_Area">#REF!</definedName>
  </definedNames>
  <calcPr calcId="191029"/>
</workbook>
</file>

<file path=xl/calcChain.xml><?xml version="1.0" encoding="utf-8"?>
<calcChain xmlns="http://schemas.openxmlformats.org/spreadsheetml/2006/main">
  <c r="L67" i="1" l="1"/>
  <c r="H67" i="1"/>
  <c r="L66" i="1"/>
  <c r="H66" i="1"/>
  <c r="L65" i="1" l="1"/>
  <c r="H65" i="1"/>
  <c r="H68" i="1" l="1"/>
  <c r="L68" i="1"/>
  <c r="H64" i="1" l="1"/>
  <c r="H63" i="1"/>
  <c r="L63" i="1"/>
  <c r="L64" i="1"/>
  <c r="L62" i="1" l="1"/>
  <c r="H62" i="1"/>
  <c r="H61" i="1" l="1"/>
  <c r="L61" i="1"/>
  <c r="H52" i="1" l="1"/>
  <c r="L52" i="1"/>
  <c r="H53" i="1"/>
  <c r="L53" i="1"/>
  <c r="H54" i="1"/>
  <c r="L54" i="1"/>
  <c r="H55" i="1"/>
  <c r="L55" i="1"/>
  <c r="H56" i="1"/>
  <c r="L56" i="1"/>
  <c r="C78" i="1"/>
  <c r="D78" i="1"/>
  <c r="E78" i="1"/>
  <c r="E135" i="1" s="1"/>
  <c r="F78" i="1"/>
  <c r="H78" i="1"/>
  <c r="I78" i="1"/>
  <c r="L78" i="1" s="1"/>
  <c r="C79" i="1"/>
  <c r="D79" i="1"/>
  <c r="E79" i="1"/>
  <c r="F79" i="1"/>
  <c r="I79" i="1"/>
  <c r="L79" i="1" s="1"/>
  <c r="C80" i="1"/>
  <c r="D80" i="1"/>
  <c r="D137" i="1" s="1"/>
  <c r="E80" i="1"/>
  <c r="H80" i="1" s="1"/>
  <c r="F80" i="1"/>
  <c r="I80" i="1"/>
  <c r="L80" i="1" s="1"/>
  <c r="C81" i="1"/>
  <c r="D81" i="1"/>
  <c r="E81" i="1"/>
  <c r="E138" i="1" s="1"/>
  <c r="F81" i="1"/>
  <c r="F138" i="1" s="1"/>
  <c r="I81" i="1"/>
  <c r="L81" i="1" s="1"/>
  <c r="C82" i="1"/>
  <c r="D82" i="1"/>
  <c r="E82" i="1"/>
  <c r="F82" i="1"/>
  <c r="H82" i="1"/>
  <c r="I82" i="1"/>
  <c r="L82" i="1" s="1"/>
  <c r="C83" i="1"/>
  <c r="C140" i="1" s="1"/>
  <c r="D83" i="1"/>
  <c r="D140" i="1" s="1"/>
  <c r="E83" i="1"/>
  <c r="F83" i="1"/>
  <c r="I83" i="1"/>
  <c r="L83" i="1" s="1"/>
  <c r="C84" i="1"/>
  <c r="D84" i="1"/>
  <c r="D141" i="1" s="1"/>
  <c r="E84" i="1"/>
  <c r="F84" i="1"/>
  <c r="F141" i="1" s="1"/>
  <c r="H141" i="1" s="1"/>
  <c r="H84" i="1"/>
  <c r="I84" i="1"/>
  <c r="L84" i="1" s="1"/>
  <c r="C85" i="1"/>
  <c r="D85" i="1"/>
  <c r="E85" i="1"/>
  <c r="E142" i="1" s="1"/>
  <c r="F85" i="1"/>
  <c r="I85" i="1"/>
  <c r="L85" i="1" s="1"/>
  <c r="C86" i="1"/>
  <c r="C143" i="1" s="1"/>
  <c r="D86" i="1"/>
  <c r="D143" i="1" s="1"/>
  <c r="E86" i="1"/>
  <c r="F86" i="1"/>
  <c r="H86" i="1" s="1"/>
  <c r="I86" i="1"/>
  <c r="L86" i="1" s="1"/>
  <c r="C87" i="1"/>
  <c r="C144" i="1" s="1"/>
  <c r="D87" i="1"/>
  <c r="E87" i="1"/>
  <c r="E144" i="1" s="1"/>
  <c r="F87" i="1"/>
  <c r="I87" i="1"/>
  <c r="L87" i="1" s="1"/>
  <c r="C88" i="1"/>
  <c r="D88" i="1"/>
  <c r="D145" i="1" s="1"/>
  <c r="E88" i="1"/>
  <c r="F88" i="1"/>
  <c r="H88" i="1" s="1"/>
  <c r="I88" i="1"/>
  <c r="L88" i="1" s="1"/>
  <c r="C89" i="1"/>
  <c r="C146" i="1" s="1"/>
  <c r="D89" i="1"/>
  <c r="E89" i="1"/>
  <c r="E146" i="1" s="1"/>
  <c r="F89" i="1"/>
  <c r="I89" i="1"/>
  <c r="L89" i="1" s="1"/>
  <c r="C90" i="1"/>
  <c r="D90" i="1"/>
  <c r="D147" i="1" s="1"/>
  <c r="E90" i="1"/>
  <c r="E147" i="1" s="1"/>
  <c r="F90" i="1"/>
  <c r="H90" i="1" s="1"/>
  <c r="I90" i="1"/>
  <c r="L90" i="1" s="1"/>
  <c r="C91" i="1"/>
  <c r="D91" i="1"/>
  <c r="F91" i="1"/>
  <c r="H91" i="1" s="1"/>
  <c r="H97" i="1"/>
  <c r="L97" i="1"/>
  <c r="H98" i="1"/>
  <c r="L98" i="1"/>
  <c r="H99" i="1"/>
  <c r="J99" i="1"/>
  <c r="L99" i="1" s="1"/>
  <c r="H100" i="1"/>
  <c r="L100" i="1"/>
  <c r="H101" i="1"/>
  <c r="L101" i="1"/>
  <c r="H102" i="1"/>
  <c r="L102" i="1"/>
  <c r="H103" i="1"/>
  <c r="H104" i="1"/>
  <c r="L104" i="1"/>
  <c r="H105" i="1"/>
  <c r="L105" i="1"/>
  <c r="H106" i="1"/>
  <c r="L106" i="1"/>
  <c r="H107" i="1"/>
  <c r="L107" i="1"/>
  <c r="H108" i="1"/>
  <c r="L108" i="1"/>
  <c r="H109" i="1"/>
  <c r="L109" i="1"/>
  <c r="H110" i="1"/>
  <c r="L110" i="1"/>
  <c r="H116" i="1"/>
  <c r="H117" i="1"/>
  <c r="H118" i="1"/>
  <c r="H119" i="1"/>
  <c r="H120" i="1"/>
  <c r="H121" i="1"/>
  <c r="H122" i="1"/>
  <c r="L122" i="1"/>
  <c r="H123" i="1"/>
  <c r="L123" i="1"/>
  <c r="H124" i="1"/>
  <c r="L124" i="1"/>
  <c r="H125" i="1"/>
  <c r="L125" i="1"/>
  <c r="H126" i="1"/>
  <c r="L126" i="1"/>
  <c r="H127" i="1"/>
  <c r="L127" i="1"/>
  <c r="H128" i="1"/>
  <c r="L128" i="1"/>
  <c r="H129" i="1"/>
  <c r="L129" i="1"/>
  <c r="C135" i="1"/>
  <c r="D135" i="1"/>
  <c r="F135" i="1"/>
  <c r="J135" i="1"/>
  <c r="C136" i="1"/>
  <c r="D136" i="1"/>
  <c r="E136" i="1"/>
  <c r="F136" i="1"/>
  <c r="I136" i="1"/>
  <c r="L136" i="1" s="1"/>
  <c r="J136" i="1"/>
  <c r="C137" i="1"/>
  <c r="F137" i="1"/>
  <c r="J137" i="1"/>
  <c r="C138" i="1"/>
  <c r="D138" i="1"/>
  <c r="J138" i="1"/>
  <c r="C139" i="1"/>
  <c r="D139" i="1"/>
  <c r="E139" i="1"/>
  <c r="F139" i="1"/>
  <c r="H139" i="1" s="1"/>
  <c r="J139" i="1"/>
  <c r="E140" i="1"/>
  <c r="F140" i="1"/>
  <c r="I140" i="1"/>
  <c r="J140" i="1"/>
  <c r="C141" i="1"/>
  <c r="E141" i="1"/>
  <c r="I141" i="1"/>
  <c r="C142" i="1"/>
  <c r="D142" i="1"/>
  <c r="F142" i="1"/>
  <c r="I142" i="1"/>
  <c r="J142" i="1"/>
  <c r="L142" i="1"/>
  <c r="E143" i="1"/>
  <c r="F143" i="1"/>
  <c r="H143" i="1" s="1"/>
  <c r="I143" i="1"/>
  <c r="J143" i="1"/>
  <c r="D144" i="1"/>
  <c r="F144" i="1"/>
  <c r="I144" i="1"/>
  <c r="J144" i="1"/>
  <c r="L144" i="1" s="1"/>
  <c r="C145" i="1"/>
  <c r="E145" i="1"/>
  <c r="F145" i="1"/>
  <c r="J145" i="1"/>
  <c r="D146" i="1"/>
  <c r="F146" i="1"/>
  <c r="I146" i="1"/>
  <c r="J146" i="1"/>
  <c r="L146" i="1"/>
  <c r="C147" i="1"/>
  <c r="I147" i="1"/>
  <c r="L147" i="1" s="1"/>
  <c r="J147" i="1"/>
  <c r="D148" i="1"/>
  <c r="E148" i="1"/>
  <c r="I148" i="1"/>
  <c r="J148" i="1"/>
  <c r="L148" i="1" s="1"/>
  <c r="F147" i="1" l="1"/>
  <c r="H147" i="1" s="1"/>
  <c r="L143" i="1"/>
  <c r="E137" i="1"/>
  <c r="H137" i="1"/>
  <c r="H135" i="1"/>
  <c r="I138" i="1"/>
  <c r="L138" i="1" s="1"/>
  <c r="I139" i="1"/>
  <c r="L139" i="1" s="1"/>
  <c r="H138" i="1"/>
  <c r="I135" i="1"/>
  <c r="L135" i="1" s="1"/>
  <c r="I145" i="1"/>
  <c r="L145" i="1" s="1"/>
  <c r="H144" i="1"/>
  <c r="L140" i="1"/>
  <c r="H146" i="1"/>
  <c r="H142" i="1"/>
  <c r="F148" i="1"/>
  <c r="H148" i="1" s="1"/>
  <c r="H145" i="1"/>
  <c r="H140" i="1"/>
  <c r="I137" i="1"/>
  <c r="L137" i="1" s="1"/>
  <c r="H136" i="1"/>
  <c r="H89" i="1"/>
  <c r="H87" i="1"/>
  <c r="H85" i="1"/>
  <c r="H83" i="1"/>
  <c r="H81" i="1"/>
  <c r="H79" i="1"/>
</calcChain>
</file>

<file path=xl/sharedStrings.xml><?xml version="1.0" encoding="utf-8"?>
<sst xmlns="http://schemas.openxmlformats.org/spreadsheetml/2006/main" count="878" uniqueCount="125">
  <si>
    <t>　　１４年</t>
    <rPh sb="4" eb="5">
      <t>ネン</t>
    </rPh>
    <phoneticPr fontId="2"/>
  </si>
  <si>
    <t>　　１３年</t>
    <rPh sb="4" eb="5">
      <t>ネン</t>
    </rPh>
    <phoneticPr fontId="2"/>
  </si>
  <si>
    <t>　　１２年</t>
    <rPh sb="4" eb="5">
      <t>ネン</t>
    </rPh>
    <phoneticPr fontId="2"/>
  </si>
  <si>
    <t>　　１１年</t>
    <rPh sb="4" eb="5">
      <t>ネン</t>
    </rPh>
    <phoneticPr fontId="2"/>
  </si>
  <si>
    <t>　　１０年</t>
    <rPh sb="4" eb="5">
      <t>ネン</t>
    </rPh>
    <phoneticPr fontId="2"/>
  </si>
  <si>
    <t>　　９年</t>
    <rPh sb="3" eb="4">
      <t>ネン</t>
    </rPh>
    <phoneticPr fontId="2"/>
  </si>
  <si>
    <t>　　８年</t>
    <rPh sb="3" eb="4">
      <t>ネン</t>
    </rPh>
    <phoneticPr fontId="2"/>
  </si>
  <si>
    <t>－</t>
    <phoneticPr fontId="2"/>
  </si>
  <si>
    <t>　　７年</t>
    <rPh sb="3" eb="4">
      <t>ネン</t>
    </rPh>
    <phoneticPr fontId="2"/>
  </si>
  <si>
    <t>　　６年</t>
    <rPh sb="3" eb="4">
      <t>ネン</t>
    </rPh>
    <phoneticPr fontId="2"/>
  </si>
  <si>
    <t>　　５年</t>
    <rPh sb="3" eb="4">
      <t>ネン</t>
    </rPh>
    <phoneticPr fontId="2"/>
  </si>
  <si>
    <t>　　４年</t>
    <rPh sb="3" eb="4">
      <t>ネン</t>
    </rPh>
    <phoneticPr fontId="2"/>
  </si>
  <si>
    <t>　　３年</t>
    <rPh sb="3" eb="4">
      <t>ネン</t>
    </rPh>
    <phoneticPr fontId="2"/>
  </si>
  <si>
    <t>２年</t>
    <rPh sb="1" eb="2">
      <t>ネン</t>
    </rPh>
    <phoneticPr fontId="2"/>
  </si>
  <si>
    <t>平成  元年</t>
    <rPh sb="0" eb="2">
      <t>ヘイセイ</t>
    </rPh>
    <rPh sb="4" eb="6">
      <t>ガンネン</t>
    </rPh>
    <phoneticPr fontId="2"/>
  </si>
  <si>
    <t>ｼｪｱ %</t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</si>
  <si>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</si>
  <si>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</si>
  <si>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ｼｪｱ %</t>
    <phoneticPr fontId="2"/>
  </si>
  <si>
    <t>生産額　百万円</t>
    <rPh sb="0" eb="2">
      <t>セイサン</t>
    </rPh>
    <rPh sb="2" eb="3">
      <t>ガク</t>
    </rPh>
    <rPh sb="4" eb="7">
      <t>ヒャクマンエン</t>
    </rPh>
    <phoneticPr fontId="2"/>
  </si>
  <si>
    <t>生産量　トン</t>
    <rPh sb="0" eb="2">
      <t>セイサン</t>
    </rPh>
    <rPh sb="2" eb="3">
      <t>リョウ</t>
    </rPh>
    <phoneticPr fontId="2"/>
  </si>
  <si>
    <t>経営体数</t>
    <rPh sb="0" eb="2">
      <t>ケイエイ</t>
    </rPh>
    <rPh sb="2" eb="3">
      <t>タイ</t>
    </rPh>
    <rPh sb="3" eb="4">
      <t>スウ</t>
    </rPh>
    <phoneticPr fontId="2"/>
  </si>
  <si>
    <t>【あじ、ひらめを除くその他の魚類養殖】</t>
    <rPh sb="8" eb="9">
      <t>ノゾ</t>
    </rPh>
    <rPh sb="12" eb="13">
      <t>タ</t>
    </rPh>
    <rPh sb="14" eb="16">
      <t>ギョルイ</t>
    </rPh>
    <phoneticPr fontId="2"/>
  </si>
  <si>
    <t>【ひらめ養殖】</t>
    <rPh sb="4" eb="6">
      <t>ヨウショク</t>
    </rPh>
    <phoneticPr fontId="2"/>
  </si>
  <si>
    <t>－</t>
    <phoneticPr fontId="2"/>
  </si>
  <si>
    <t>【まあじ養殖】</t>
    <phoneticPr fontId="2"/>
  </si>
  <si>
    <t>【その他の魚類養殖】</t>
    <rPh sb="3" eb="4">
      <t>タ</t>
    </rPh>
    <rPh sb="5" eb="7">
      <t>ギョルイ</t>
    </rPh>
    <phoneticPr fontId="2"/>
  </si>
  <si>
    <t>※経営体数は営んだ数</t>
    <phoneticPr fontId="2"/>
  </si>
  <si>
    <t>※愛媛県統計：愛媛農林水産統計年報</t>
    <phoneticPr fontId="2"/>
  </si>
  <si>
    <t>※全国統計：漁業･養殖業生産統計年報</t>
    <phoneticPr fontId="2"/>
  </si>
  <si>
    <t>ｘ</t>
    <phoneticPr fontId="2"/>
  </si>
  <si>
    <t>長崎</t>
    <rPh sb="0" eb="2">
      <t>ナガサキ</t>
    </rPh>
    <phoneticPr fontId="2"/>
  </si>
  <si>
    <t>ｘ</t>
    <phoneticPr fontId="2"/>
  </si>
  <si>
    <t>高知</t>
    <rPh sb="0" eb="2">
      <t>コウチ</t>
    </rPh>
    <phoneticPr fontId="2"/>
  </si>
  <si>
    <t>三重</t>
    <rPh sb="0" eb="2">
      <t>ミエ</t>
    </rPh>
    <phoneticPr fontId="2"/>
  </si>
  <si>
    <t>大分</t>
    <rPh sb="0" eb="2">
      <t>オオイタ</t>
    </rPh>
    <phoneticPr fontId="2"/>
  </si>
  <si>
    <t>H19</t>
    <phoneticPr fontId="2"/>
  </si>
  <si>
    <t>鹿児島</t>
    <rPh sb="0" eb="3">
      <t>カゴシマ</t>
    </rPh>
    <phoneticPr fontId="2"/>
  </si>
  <si>
    <t>H18</t>
  </si>
  <si>
    <t>H17</t>
  </si>
  <si>
    <t>H16</t>
  </si>
  <si>
    <t>H15</t>
  </si>
  <si>
    <t>H14</t>
  </si>
  <si>
    <t>宮崎</t>
    <rPh sb="0" eb="2">
      <t>ミヤザキ</t>
    </rPh>
    <phoneticPr fontId="2"/>
  </si>
  <si>
    <t>H13</t>
  </si>
  <si>
    <t>H12</t>
  </si>
  <si>
    <t>H11</t>
    <phoneticPr fontId="2"/>
  </si>
  <si>
    <t>H10</t>
    <phoneticPr fontId="2"/>
  </si>
  <si>
    <t>H 9</t>
  </si>
  <si>
    <t>H 8</t>
  </si>
  <si>
    <t>H 7</t>
  </si>
  <si>
    <t>H 6</t>
  </si>
  <si>
    <t>H 5</t>
  </si>
  <si>
    <t>H 4</t>
  </si>
  <si>
    <t>H 3</t>
  </si>
  <si>
    <t>熊本</t>
    <rPh sb="0" eb="2">
      <t>クマモト</t>
    </rPh>
    <phoneticPr fontId="2"/>
  </si>
  <si>
    <t>H 2</t>
    <phoneticPr fontId="2"/>
  </si>
  <si>
    <t>H 1</t>
    <phoneticPr fontId="2"/>
  </si>
  <si>
    <t>S63</t>
  </si>
  <si>
    <t>S62</t>
  </si>
  <si>
    <t>S61</t>
  </si>
  <si>
    <t>S60</t>
  </si>
  <si>
    <t>S59</t>
  </si>
  <si>
    <t>S58</t>
  </si>
  <si>
    <t>S57</t>
  </si>
  <si>
    <t>S56</t>
  </si>
  <si>
    <t>S55</t>
  </si>
  <si>
    <t>S54</t>
  </si>
  <si>
    <t>佐賀</t>
    <rPh sb="0" eb="2">
      <t>サガ</t>
    </rPh>
    <phoneticPr fontId="2"/>
  </si>
  <si>
    <t>S53</t>
  </si>
  <si>
    <t>S52</t>
  </si>
  <si>
    <t>S51</t>
  </si>
  <si>
    <t>S50</t>
  </si>
  <si>
    <t>S49</t>
  </si>
  <si>
    <t>香川</t>
    <rPh sb="0" eb="2">
      <t>カガワ</t>
    </rPh>
    <phoneticPr fontId="2"/>
  </si>
  <si>
    <t>S48</t>
  </si>
  <si>
    <t>S47</t>
  </si>
  <si>
    <t>S46</t>
  </si>
  <si>
    <t>S45</t>
  </si>
  <si>
    <t>S44</t>
  </si>
  <si>
    <t>S43</t>
  </si>
  <si>
    <t>S42</t>
  </si>
  <si>
    <t>S41</t>
  </si>
  <si>
    <t>S40</t>
  </si>
  <si>
    <t>S39</t>
  </si>
  <si>
    <t>5位</t>
    <rPh sb="1" eb="2">
      <t>イ</t>
    </rPh>
    <phoneticPr fontId="2"/>
  </si>
  <si>
    <t>4位</t>
    <rPh sb="1" eb="2">
      <t>イ</t>
    </rPh>
    <phoneticPr fontId="2"/>
  </si>
  <si>
    <t>3位</t>
    <rPh sb="1" eb="2">
      <t>イ</t>
    </rPh>
    <phoneticPr fontId="2"/>
  </si>
  <si>
    <t>2位</t>
    <rPh sb="1" eb="2">
      <t>イ</t>
    </rPh>
    <phoneticPr fontId="2"/>
  </si>
  <si>
    <t>1位</t>
    <rPh sb="1" eb="2">
      <t>イ</t>
    </rPh>
    <phoneticPr fontId="2"/>
  </si>
  <si>
    <t>順位</t>
    <rPh sb="0" eb="2">
      <t>ジュンイ</t>
    </rPh>
    <phoneticPr fontId="2"/>
  </si>
  <si>
    <t>生産量５傑</t>
    <rPh sb="0" eb="2">
      <t>セイサン</t>
    </rPh>
    <rPh sb="2" eb="3">
      <t>リョウ</t>
    </rPh>
    <rPh sb="4" eb="5">
      <t>ケツ</t>
    </rPh>
    <phoneticPr fontId="2"/>
  </si>
  <si>
    <t>営んだ経営体数</t>
    <rPh sb="0" eb="1">
      <t>イトナ</t>
    </rPh>
    <rPh sb="3" eb="5">
      <t>ケイエイ</t>
    </rPh>
    <rPh sb="5" eb="6">
      <t>タイ</t>
    </rPh>
    <rPh sb="6" eb="7">
      <t>スウ</t>
    </rPh>
    <phoneticPr fontId="2"/>
  </si>
  <si>
    <t>【真珠母貝養殖】</t>
    <rPh sb="1" eb="3">
      <t>シンジュ</t>
    </rPh>
    <rPh sb="3" eb="5">
      <t>ボガイ</t>
    </rPh>
    <rPh sb="5" eb="7">
      <t>ヨウショク</t>
    </rPh>
    <phoneticPr fontId="2"/>
  </si>
  <si>
    <t>H24</t>
  </si>
  <si>
    <t>－</t>
  </si>
  <si>
    <t>ｘ</t>
  </si>
  <si>
    <t>愛媛</t>
  </si>
  <si>
    <t>長崎</t>
  </si>
  <si>
    <t>三重</t>
  </si>
  <si>
    <t>H25</t>
  </si>
  <si>
    <t>H26</t>
    <phoneticPr fontId="2"/>
  </si>
  <si>
    <t>H27</t>
    <phoneticPr fontId="2"/>
  </si>
  <si>
    <t>H28</t>
    <phoneticPr fontId="2"/>
  </si>
  <si>
    <t>H29</t>
    <phoneticPr fontId="2"/>
  </si>
  <si>
    <t>産出額　百万円</t>
    <rPh sb="0" eb="2">
      <t>サンシュツ</t>
    </rPh>
    <rPh sb="2" eb="3">
      <t>ガク</t>
    </rPh>
    <rPh sb="4" eb="7">
      <t>ヒャクマンエン</t>
    </rPh>
    <phoneticPr fontId="2"/>
  </si>
  <si>
    <t>産出額５傑</t>
    <rPh sb="0" eb="2">
      <t>サンシュツ</t>
    </rPh>
    <rPh sb="2" eb="3">
      <t>ガク</t>
    </rPh>
    <rPh sb="4" eb="5">
      <t>ケツ</t>
    </rPh>
    <phoneticPr fontId="2"/>
  </si>
  <si>
    <t>H30</t>
    <phoneticPr fontId="2"/>
  </si>
  <si>
    <t>三重</t>
    <rPh sb="0" eb="2">
      <t>ミエ</t>
    </rPh>
    <phoneticPr fontId="2"/>
  </si>
  <si>
    <t>高知</t>
  </si>
  <si>
    <t>高知</t>
    <rPh sb="0" eb="2">
      <t>コウチ</t>
    </rPh>
    <phoneticPr fontId="2"/>
  </si>
  <si>
    <t>三重</t>
    <rPh sb="0" eb="2">
      <t>ミエ</t>
    </rPh>
    <phoneticPr fontId="2"/>
  </si>
  <si>
    <t>R1</t>
    <phoneticPr fontId="2"/>
  </si>
  <si>
    <t>R2</t>
  </si>
  <si>
    <t>R3</t>
  </si>
  <si>
    <t>R4</t>
  </si>
  <si>
    <t>R5</t>
    <phoneticPr fontId="2"/>
  </si>
  <si>
    <t>愛媛</t>
    <rPh sb="0" eb="2">
      <t>エヒメ</t>
    </rPh>
    <phoneticPr fontId="2"/>
  </si>
  <si>
    <t>長崎</t>
    <rPh sb="0" eb="2">
      <t>ナガサキ</t>
    </rPh>
    <phoneticPr fontId="2"/>
  </si>
  <si>
    <t>高知</t>
    <rPh sb="0" eb="2">
      <t>コウチ</t>
    </rPh>
    <phoneticPr fontId="2"/>
  </si>
  <si>
    <t>真珠母貝養殖生産の地位（S39～R5)</t>
    <phoneticPr fontId="2"/>
  </si>
  <si>
    <r>
      <t>H</t>
    </r>
    <r>
      <rPr>
        <sz val="11"/>
        <rFont val="ＭＳ ゴシック"/>
        <family val="3"/>
        <charset val="128"/>
      </rPr>
      <t>20</t>
    </r>
    <phoneticPr fontId="2"/>
  </si>
  <si>
    <r>
      <t>H</t>
    </r>
    <r>
      <rPr>
        <sz val="11"/>
        <rFont val="ＭＳ ゴシック"/>
        <family val="3"/>
        <charset val="128"/>
      </rPr>
      <t>21</t>
    </r>
    <phoneticPr fontId="2"/>
  </si>
  <si>
    <r>
      <t>H</t>
    </r>
    <r>
      <rPr>
        <sz val="11"/>
        <rFont val="ＭＳ ゴシック"/>
        <family val="3"/>
        <charset val="128"/>
      </rPr>
      <t>22</t>
    </r>
    <r>
      <rPr>
        <sz val="11"/>
        <rFont val="ＭＳ ゴシック"/>
        <family val="3"/>
        <charset val="128"/>
      </rPr>
      <t/>
    </r>
  </si>
  <si>
    <r>
      <t>H</t>
    </r>
    <r>
      <rPr>
        <sz val="11"/>
        <rFont val="ＭＳ ゴシック"/>
        <family val="3"/>
        <charset val="128"/>
      </rPr>
      <t>23</t>
    </r>
    <r>
      <rPr>
        <sz val="11"/>
        <rFont val="ＭＳ ゴシック"/>
        <family val="3"/>
        <charset val="128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</si>
</sst>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4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38" fontId="0" fillId="0" borderId="0" xfId="1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0" fillId="0" borderId="1" xfId="1" applyFont="1" applyBorder="1" applyAlignment="1">
      <alignment horizontal="right" vertical="center"/>
    </xf>
    <xf numFmtId="38" fontId="0" fillId="2" borderId="1" xfId="1" applyFont="1" applyFill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176" fontId="6" fillId="0" borderId="2" xfId="0" applyNumberFormat="1" applyFont="1" applyBorder="1" applyAlignment="1">
      <alignment vertical="center"/>
    </xf>
    <xf numFmtId="38" fontId="6" fillId="0" borderId="2" xfId="1" applyFont="1" applyFill="1" applyBorder="1" applyAlignment="1">
      <alignment vertical="center" shrinkToFit="1"/>
    </xf>
    <xf numFmtId="38" fontId="6" fillId="0" borderId="2" xfId="1" applyFont="1" applyFill="1" applyBorder="1" applyAlignment="1">
      <alignment vertical="center"/>
    </xf>
    <xf numFmtId="38" fontId="6" fillId="0" borderId="2" xfId="1" applyFont="1" applyFill="1" applyBorder="1" applyAlignment="1">
      <alignment horizontal="right" vertical="center" shrinkToFit="1"/>
    </xf>
    <xf numFmtId="176" fontId="6" fillId="0" borderId="3" xfId="0" applyNumberFormat="1" applyFont="1" applyBorder="1" applyAlignment="1">
      <alignment vertical="center"/>
    </xf>
    <xf numFmtId="38" fontId="6" fillId="0" borderId="3" xfId="1" applyFont="1" applyFill="1" applyBorder="1" applyAlignment="1">
      <alignment vertical="center" shrinkToFit="1"/>
    </xf>
    <xf numFmtId="38" fontId="6" fillId="0" borderId="3" xfId="1" applyFont="1" applyFill="1" applyBorder="1" applyAlignment="1">
      <alignment horizontal="right" vertical="center" shrinkToFit="1"/>
    </xf>
    <xf numFmtId="177" fontId="6" fillId="0" borderId="3" xfId="1" applyNumberFormat="1" applyFont="1" applyFill="1" applyBorder="1" applyAlignment="1">
      <alignment vertical="center" shrinkToFit="1"/>
    </xf>
    <xf numFmtId="176" fontId="6" fillId="0" borderId="3" xfId="0" applyNumberFormat="1" applyFont="1" applyBorder="1" applyAlignment="1">
      <alignment vertical="center" shrinkToFit="1"/>
    </xf>
    <xf numFmtId="177" fontId="6" fillId="0" borderId="2" xfId="1" applyNumberFormat="1" applyFont="1" applyFill="1" applyBorder="1" applyAlignment="1">
      <alignment vertical="center" shrinkToFit="1"/>
    </xf>
    <xf numFmtId="176" fontId="6" fillId="0" borderId="2" xfId="0" applyNumberFormat="1" applyFont="1" applyBorder="1" applyAlignment="1">
      <alignment vertical="center" shrinkToFit="1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 shrinkToFit="1"/>
    </xf>
    <xf numFmtId="38" fontId="6" fillId="3" borderId="3" xfId="1" applyFont="1" applyFill="1" applyBorder="1" applyAlignment="1">
      <alignment horizontal="right" vertical="center" shrinkToFit="1"/>
    </xf>
    <xf numFmtId="38" fontId="6" fillId="3" borderId="3" xfId="1" applyFont="1" applyFill="1" applyBorder="1" applyAlignment="1">
      <alignment vertical="center" shrinkToFit="1"/>
    </xf>
    <xf numFmtId="38" fontId="6" fillId="3" borderId="3" xfId="1" applyFont="1" applyFill="1" applyBorder="1" applyAlignment="1">
      <alignment vertical="center"/>
    </xf>
    <xf numFmtId="38" fontId="6" fillId="3" borderId="2" xfId="1" applyFont="1" applyFill="1" applyBorder="1" applyAlignment="1">
      <alignment horizontal="right" vertical="center" shrinkToFit="1"/>
    </xf>
    <xf numFmtId="38" fontId="6" fillId="3" borderId="2" xfId="1" applyFont="1" applyFill="1" applyBorder="1" applyAlignment="1">
      <alignment vertical="center" shrinkToFit="1"/>
    </xf>
    <xf numFmtId="38" fontId="6" fillId="3" borderId="2" xfId="1" applyFont="1" applyFill="1" applyBorder="1" applyAlignment="1">
      <alignment vertical="center"/>
    </xf>
    <xf numFmtId="0" fontId="7" fillId="3" borderId="0" xfId="0" applyFont="1" applyFill="1" applyAlignment="1">
      <alignment vertical="center" shrinkToFit="1"/>
    </xf>
    <xf numFmtId="0" fontId="6" fillId="3" borderId="0" xfId="0" applyFont="1" applyFill="1" applyAlignment="1">
      <alignment vertical="center" shrinkToFit="1"/>
    </xf>
    <xf numFmtId="0" fontId="6" fillId="3" borderId="0" xfId="0" applyFont="1" applyFill="1" applyAlignment="1">
      <alignment horizontal="center" vertical="center" shrinkToFit="1"/>
    </xf>
    <xf numFmtId="0" fontId="10" fillId="0" borderId="0" xfId="2" applyFont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8" fontId="6" fillId="0" borderId="4" xfId="1" applyFont="1" applyFill="1" applyBorder="1" applyAlignment="1">
      <alignment horizontal="right" vertical="center" shrinkToFit="1"/>
    </xf>
    <xf numFmtId="38" fontId="6" fillId="0" borderId="4" xfId="1" applyFont="1" applyFill="1" applyBorder="1" applyAlignment="1">
      <alignment vertical="center" shrinkToFit="1"/>
    </xf>
    <xf numFmtId="38" fontId="6" fillId="3" borderId="4" xfId="1" applyFont="1" applyFill="1" applyBorder="1" applyAlignment="1">
      <alignment vertical="center" shrinkToFit="1"/>
    </xf>
    <xf numFmtId="176" fontId="6" fillId="0" borderId="4" xfId="0" applyNumberFormat="1" applyFont="1" applyBorder="1" applyAlignment="1">
      <alignment vertical="center"/>
    </xf>
    <xf numFmtId="38" fontId="6" fillId="3" borderId="4" xfId="1" applyFont="1" applyFill="1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right" vertical="center"/>
    </xf>
    <xf numFmtId="176" fontId="0" fillId="0" borderId="0" xfId="0" applyNumberFormat="1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176" fontId="0" fillId="0" borderId="1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horizontal="righ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149"/>
  <sheetViews>
    <sheetView tabSelected="1" view="pageBreakPreview" zoomScale="85" zoomScaleNormal="85" zoomScaleSheetLayoutView="85" workbookViewId="0">
      <pane ySplit="8" topLeftCell="A51" activePane="bottomLeft" state="frozen"/>
      <selection activeCell="P26" sqref="P26"/>
      <selection pane="bottomLeft" sqref="A1:XFD1048576"/>
    </sheetView>
  </sheetViews>
  <sheetFormatPr defaultColWidth="9" defaultRowHeight="13" x14ac:dyDescent="0.2"/>
  <cols>
    <col min="1" max="1" width="3.1796875" style="35" customWidth="1"/>
    <col min="2" max="2" width="6.6328125" style="35" customWidth="1"/>
    <col min="3" max="4" width="7.6328125" style="35" customWidth="1"/>
    <col min="5" max="6" width="8.6328125" style="35" customWidth="1"/>
    <col min="7" max="7" width="2.6328125" style="35" customWidth="1"/>
    <col min="8" max="8" width="6.6328125" style="35" customWidth="1"/>
    <col min="9" max="10" width="8.6328125" style="35" customWidth="1"/>
    <col min="11" max="11" width="2.6328125" style="35" customWidth="1"/>
    <col min="12" max="12" width="6.6328125" style="35" customWidth="1"/>
    <col min="13" max="13" width="2.36328125" style="35" customWidth="1"/>
    <col min="14" max="18" width="4.6328125" style="35" customWidth="1"/>
    <col min="19" max="19" width="1.6328125" style="35" customWidth="1"/>
    <col min="20" max="29" width="4.6328125" style="35" customWidth="1"/>
    <col min="30" max="16384" width="9" style="35"/>
  </cols>
  <sheetData>
    <row r="1" spans="2:24" x14ac:dyDescent="0.2">
      <c r="B1" s="34"/>
      <c r="C1" s="11"/>
      <c r="D1" s="11"/>
      <c r="E1" s="11"/>
      <c r="F1" s="11"/>
      <c r="G1" s="11"/>
      <c r="H1" s="11"/>
      <c r="I1" s="11"/>
      <c r="J1" s="11"/>
      <c r="K1" s="24"/>
      <c r="L1" s="24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2:24" ht="20.149999999999999" customHeight="1" x14ac:dyDescent="0.2">
      <c r="B2" s="23" t="s">
        <v>120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2:24" x14ac:dyDescent="0.2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2:24" x14ac:dyDescent="0.2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2:24" x14ac:dyDescent="0.2">
      <c r="B5" s="35" t="s">
        <v>93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2:24" ht="5.15" customHeight="1" x14ac:dyDescent="0.2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2:24" ht="15" customHeight="1" x14ac:dyDescent="0.2">
      <c r="B7" s="36"/>
      <c r="C7" s="37" t="s">
        <v>92</v>
      </c>
      <c r="D7" s="37"/>
      <c r="E7" s="37" t="s">
        <v>20</v>
      </c>
      <c r="F7" s="37"/>
      <c r="G7" s="37"/>
      <c r="H7" s="37"/>
      <c r="I7" s="37" t="s">
        <v>105</v>
      </c>
      <c r="J7" s="37"/>
      <c r="K7" s="37"/>
      <c r="L7" s="37"/>
      <c r="M7" s="38"/>
      <c r="N7" s="39" t="s">
        <v>91</v>
      </c>
      <c r="O7" s="39"/>
      <c r="P7" s="39"/>
      <c r="Q7" s="39"/>
      <c r="R7" s="39"/>
      <c r="S7" s="40"/>
      <c r="T7" s="39" t="s">
        <v>106</v>
      </c>
      <c r="U7" s="39"/>
      <c r="V7" s="39"/>
      <c r="W7" s="39"/>
      <c r="X7" s="39"/>
    </row>
    <row r="8" spans="2:24" ht="15" customHeight="1" x14ac:dyDescent="0.2">
      <c r="B8" s="36"/>
      <c r="C8" s="41" t="s">
        <v>17</v>
      </c>
      <c r="D8" s="41" t="s">
        <v>16</v>
      </c>
      <c r="E8" s="41" t="s">
        <v>17</v>
      </c>
      <c r="F8" s="41" t="s">
        <v>16</v>
      </c>
      <c r="G8" s="41" t="s">
        <v>90</v>
      </c>
      <c r="H8" s="41" t="s">
        <v>18</v>
      </c>
      <c r="I8" s="41" t="s">
        <v>17</v>
      </c>
      <c r="J8" s="41" t="s">
        <v>16</v>
      </c>
      <c r="K8" s="41" t="s">
        <v>90</v>
      </c>
      <c r="L8" s="41" t="s">
        <v>18</v>
      </c>
      <c r="M8" s="38"/>
      <c r="N8" s="40" t="s">
        <v>89</v>
      </c>
      <c r="O8" s="40" t="s">
        <v>88</v>
      </c>
      <c r="P8" s="40" t="s">
        <v>87</v>
      </c>
      <c r="Q8" s="40" t="s">
        <v>86</v>
      </c>
      <c r="R8" s="40" t="s">
        <v>85</v>
      </c>
      <c r="S8" s="40"/>
      <c r="T8" s="40" t="s">
        <v>89</v>
      </c>
      <c r="U8" s="40" t="s">
        <v>88</v>
      </c>
      <c r="V8" s="40" t="s">
        <v>87</v>
      </c>
      <c r="W8" s="40" t="s">
        <v>86</v>
      </c>
      <c r="X8" s="40" t="s">
        <v>85</v>
      </c>
    </row>
    <row r="9" spans="2:24" ht="15" customHeight="1" x14ac:dyDescent="0.2">
      <c r="B9" s="42" t="s">
        <v>84</v>
      </c>
      <c r="C9" s="13">
        <v>7974</v>
      </c>
      <c r="D9" s="13">
        <v>2691</v>
      </c>
      <c r="E9" s="15" t="s">
        <v>24</v>
      </c>
      <c r="F9" s="13">
        <v>2028</v>
      </c>
      <c r="G9" s="15" t="s">
        <v>24</v>
      </c>
      <c r="H9" s="15" t="s">
        <v>24</v>
      </c>
      <c r="I9" s="13">
        <v>3114</v>
      </c>
      <c r="J9" s="13">
        <v>792.92899999999997</v>
      </c>
      <c r="K9" s="15" t="s">
        <v>24</v>
      </c>
      <c r="L9" s="21">
        <v>25.463359023763648</v>
      </c>
      <c r="M9" s="9"/>
      <c r="N9" s="8" t="s">
        <v>24</v>
      </c>
      <c r="O9" s="8" t="s">
        <v>24</v>
      </c>
      <c r="P9" s="8" t="s">
        <v>24</v>
      </c>
      <c r="Q9" s="8" t="s">
        <v>24</v>
      </c>
      <c r="R9" s="8" t="s">
        <v>24</v>
      </c>
      <c r="S9" s="8"/>
      <c r="T9" s="8" t="s">
        <v>24</v>
      </c>
      <c r="U9" s="8" t="s">
        <v>24</v>
      </c>
      <c r="V9" s="8" t="s">
        <v>24</v>
      </c>
      <c r="W9" s="8" t="s">
        <v>24</v>
      </c>
      <c r="X9" s="8" t="s">
        <v>24</v>
      </c>
    </row>
    <row r="10" spans="2:24" ht="15" customHeight="1" x14ac:dyDescent="0.2">
      <c r="B10" s="42" t="s">
        <v>83</v>
      </c>
      <c r="C10" s="13">
        <v>7859</v>
      </c>
      <c r="D10" s="13">
        <v>2752</v>
      </c>
      <c r="E10" s="15" t="s">
        <v>24</v>
      </c>
      <c r="F10" s="13">
        <v>1858</v>
      </c>
      <c r="G10" s="15" t="s">
        <v>24</v>
      </c>
      <c r="H10" s="15" t="s">
        <v>24</v>
      </c>
      <c r="I10" s="13">
        <v>4666</v>
      </c>
      <c r="J10" s="13">
        <v>700.53</v>
      </c>
      <c r="K10" s="15" t="s">
        <v>24</v>
      </c>
      <c r="L10" s="21">
        <v>15.013501928846978</v>
      </c>
      <c r="M10" s="9"/>
      <c r="N10" s="8" t="s">
        <v>24</v>
      </c>
      <c r="O10" s="8" t="s">
        <v>24</v>
      </c>
      <c r="P10" s="8" t="s">
        <v>24</v>
      </c>
      <c r="Q10" s="8" t="s">
        <v>24</v>
      </c>
      <c r="R10" s="8" t="s">
        <v>24</v>
      </c>
      <c r="S10" s="8"/>
      <c r="T10" s="8" t="s">
        <v>24</v>
      </c>
      <c r="U10" s="8" t="s">
        <v>24</v>
      </c>
      <c r="V10" s="8" t="s">
        <v>24</v>
      </c>
      <c r="W10" s="8" t="s">
        <v>24</v>
      </c>
      <c r="X10" s="8" t="s">
        <v>24</v>
      </c>
    </row>
    <row r="11" spans="2:24" ht="15" customHeight="1" x14ac:dyDescent="0.2">
      <c r="B11" s="42" t="s">
        <v>82</v>
      </c>
      <c r="C11" s="13">
        <v>8603</v>
      </c>
      <c r="D11" s="13">
        <v>2703</v>
      </c>
      <c r="E11" s="15" t="s">
        <v>24</v>
      </c>
      <c r="F11" s="13">
        <v>2600</v>
      </c>
      <c r="G11" s="15" t="s">
        <v>24</v>
      </c>
      <c r="H11" s="15" t="s">
        <v>24</v>
      </c>
      <c r="I11" s="13">
        <v>4260</v>
      </c>
      <c r="J11" s="13">
        <v>1162.3</v>
      </c>
      <c r="K11" s="15" t="s">
        <v>24</v>
      </c>
      <c r="L11" s="21">
        <v>27.284037558685441</v>
      </c>
      <c r="M11" s="9"/>
      <c r="N11" s="8" t="s">
        <v>24</v>
      </c>
      <c r="O11" s="8" t="s">
        <v>24</v>
      </c>
      <c r="P11" s="8" t="s">
        <v>24</v>
      </c>
      <c r="Q11" s="8" t="s">
        <v>24</v>
      </c>
      <c r="R11" s="8" t="s">
        <v>24</v>
      </c>
      <c r="S11" s="8"/>
      <c r="T11" s="8" t="s">
        <v>24</v>
      </c>
      <c r="U11" s="8" t="s">
        <v>24</v>
      </c>
      <c r="V11" s="8" t="s">
        <v>24</v>
      </c>
      <c r="W11" s="8" t="s">
        <v>24</v>
      </c>
      <c r="X11" s="8" t="s">
        <v>24</v>
      </c>
    </row>
    <row r="12" spans="2:24" ht="15" customHeight="1" x14ac:dyDescent="0.2">
      <c r="B12" s="42" t="s">
        <v>81</v>
      </c>
      <c r="C12" s="13">
        <v>8633</v>
      </c>
      <c r="D12" s="13">
        <v>2778</v>
      </c>
      <c r="E12" s="15" t="s">
        <v>24</v>
      </c>
      <c r="F12" s="13">
        <v>2310</v>
      </c>
      <c r="G12" s="15" t="s">
        <v>24</v>
      </c>
      <c r="H12" s="15" t="s">
        <v>24</v>
      </c>
      <c r="I12" s="13">
        <v>2874</v>
      </c>
      <c r="J12" s="13">
        <v>605.04999999999995</v>
      </c>
      <c r="K12" s="15" t="s">
        <v>24</v>
      </c>
      <c r="L12" s="21">
        <v>21.052540013917884</v>
      </c>
      <c r="M12" s="9"/>
      <c r="N12" s="8" t="s">
        <v>24</v>
      </c>
      <c r="O12" s="8" t="s">
        <v>24</v>
      </c>
      <c r="P12" s="8" t="s">
        <v>24</v>
      </c>
      <c r="Q12" s="8" t="s">
        <v>24</v>
      </c>
      <c r="R12" s="8" t="s">
        <v>24</v>
      </c>
      <c r="S12" s="8"/>
      <c r="T12" s="8" t="s">
        <v>24</v>
      </c>
      <c r="U12" s="8" t="s">
        <v>24</v>
      </c>
      <c r="V12" s="8" t="s">
        <v>24</v>
      </c>
      <c r="W12" s="8" t="s">
        <v>24</v>
      </c>
      <c r="X12" s="8" t="s">
        <v>24</v>
      </c>
    </row>
    <row r="13" spans="2:24" ht="15" customHeight="1" x14ac:dyDescent="0.2">
      <c r="B13" s="42" t="s">
        <v>80</v>
      </c>
      <c r="C13" s="13">
        <v>8084</v>
      </c>
      <c r="D13" s="13">
        <v>3323</v>
      </c>
      <c r="E13" s="15" t="s">
        <v>24</v>
      </c>
      <c r="F13" s="13">
        <v>1723</v>
      </c>
      <c r="G13" s="15" t="s">
        <v>24</v>
      </c>
      <c r="H13" s="15" t="s">
        <v>24</v>
      </c>
      <c r="I13" s="13">
        <v>1269</v>
      </c>
      <c r="J13" s="13">
        <v>313.91000000000003</v>
      </c>
      <c r="K13" s="15" t="s">
        <v>24</v>
      </c>
      <c r="L13" s="21">
        <v>24.736800630417655</v>
      </c>
      <c r="M13" s="9"/>
      <c r="N13" s="8" t="s">
        <v>24</v>
      </c>
      <c r="O13" s="8" t="s">
        <v>24</v>
      </c>
      <c r="P13" s="8" t="s">
        <v>24</v>
      </c>
      <c r="Q13" s="8" t="s">
        <v>24</v>
      </c>
      <c r="R13" s="8" t="s">
        <v>24</v>
      </c>
      <c r="S13" s="8"/>
      <c r="T13" s="8" t="s">
        <v>24</v>
      </c>
      <c r="U13" s="8" t="s">
        <v>24</v>
      </c>
      <c r="V13" s="8" t="s">
        <v>24</v>
      </c>
      <c r="W13" s="8" t="s">
        <v>24</v>
      </c>
      <c r="X13" s="8" t="s">
        <v>24</v>
      </c>
    </row>
    <row r="14" spans="2:24" ht="15" customHeight="1" x14ac:dyDescent="0.2">
      <c r="B14" s="42" t="s">
        <v>79</v>
      </c>
      <c r="C14" s="13">
        <v>6675</v>
      </c>
      <c r="D14" s="13">
        <v>2806</v>
      </c>
      <c r="E14" s="15" t="s">
        <v>24</v>
      </c>
      <c r="F14" s="13">
        <v>1612</v>
      </c>
      <c r="G14" s="15" t="s">
        <v>24</v>
      </c>
      <c r="H14" s="15" t="s">
        <v>24</v>
      </c>
      <c r="I14" s="13">
        <v>1678</v>
      </c>
      <c r="J14" s="13">
        <v>448.15</v>
      </c>
      <c r="K14" s="15" t="s">
        <v>24</v>
      </c>
      <c r="L14" s="21">
        <v>26.707389749702028</v>
      </c>
      <c r="M14" s="9"/>
      <c r="N14" s="8" t="s">
        <v>24</v>
      </c>
      <c r="O14" s="8" t="s">
        <v>24</v>
      </c>
      <c r="P14" s="8" t="s">
        <v>24</v>
      </c>
      <c r="Q14" s="8" t="s">
        <v>24</v>
      </c>
      <c r="R14" s="8" t="s">
        <v>24</v>
      </c>
      <c r="S14" s="8"/>
      <c r="T14" s="8" t="s">
        <v>24</v>
      </c>
      <c r="U14" s="8" t="s">
        <v>24</v>
      </c>
      <c r="V14" s="8" t="s">
        <v>24</v>
      </c>
      <c r="W14" s="8" t="s">
        <v>24</v>
      </c>
      <c r="X14" s="8" t="s">
        <v>24</v>
      </c>
    </row>
    <row r="15" spans="2:24" ht="15" customHeight="1" x14ac:dyDescent="0.2">
      <c r="B15" s="42" t="s">
        <v>78</v>
      </c>
      <c r="C15" s="13">
        <v>4693</v>
      </c>
      <c r="D15" s="13">
        <v>1903</v>
      </c>
      <c r="E15" s="15" t="s">
        <v>24</v>
      </c>
      <c r="F15" s="13">
        <v>1114</v>
      </c>
      <c r="G15" s="15" t="s">
        <v>24</v>
      </c>
      <c r="H15" s="15" t="s">
        <v>24</v>
      </c>
      <c r="I15" s="13">
        <v>1000</v>
      </c>
      <c r="J15" s="13">
        <v>479.24</v>
      </c>
      <c r="K15" s="15" t="s">
        <v>24</v>
      </c>
      <c r="L15" s="21">
        <v>47.923999999999999</v>
      </c>
      <c r="M15" s="9"/>
      <c r="N15" s="8" t="s">
        <v>24</v>
      </c>
      <c r="O15" s="8" t="s">
        <v>24</v>
      </c>
      <c r="P15" s="8" t="s">
        <v>24</v>
      </c>
      <c r="Q15" s="8" t="s">
        <v>24</v>
      </c>
      <c r="R15" s="8" t="s">
        <v>24</v>
      </c>
      <c r="S15" s="8"/>
      <c r="T15" s="8" t="s">
        <v>24</v>
      </c>
      <c r="U15" s="8" t="s">
        <v>24</v>
      </c>
      <c r="V15" s="8" t="s">
        <v>24</v>
      </c>
      <c r="W15" s="8" t="s">
        <v>24</v>
      </c>
      <c r="X15" s="8" t="s">
        <v>24</v>
      </c>
    </row>
    <row r="16" spans="2:24" ht="15" customHeight="1" x14ac:dyDescent="0.2">
      <c r="B16" s="42" t="s">
        <v>77</v>
      </c>
      <c r="C16" s="13">
        <v>3218</v>
      </c>
      <c r="D16" s="13">
        <v>1765</v>
      </c>
      <c r="E16" s="13">
        <v>3218</v>
      </c>
      <c r="F16" s="13">
        <v>943</v>
      </c>
      <c r="G16" s="13">
        <v>1</v>
      </c>
      <c r="H16" s="21">
        <v>29.303915475450594</v>
      </c>
      <c r="I16" s="13">
        <v>612</v>
      </c>
      <c r="J16" s="13">
        <v>349.07</v>
      </c>
      <c r="K16" s="13">
        <v>1</v>
      </c>
      <c r="L16" s="21">
        <v>57.037581699346404</v>
      </c>
      <c r="M16" s="9"/>
      <c r="N16" s="10" t="s">
        <v>16</v>
      </c>
      <c r="O16" s="9" t="s">
        <v>34</v>
      </c>
      <c r="P16" s="9" t="s">
        <v>31</v>
      </c>
      <c r="Q16" s="9" t="s">
        <v>35</v>
      </c>
      <c r="R16" s="9" t="s">
        <v>33</v>
      </c>
      <c r="S16" s="8"/>
      <c r="T16" s="10" t="s">
        <v>16</v>
      </c>
      <c r="U16" s="9" t="s">
        <v>35</v>
      </c>
      <c r="V16" s="9" t="s">
        <v>34</v>
      </c>
      <c r="W16" s="9" t="s">
        <v>31</v>
      </c>
      <c r="X16" s="8" t="s">
        <v>68</v>
      </c>
    </row>
    <row r="17" spans="2:24" ht="15" customHeight="1" x14ac:dyDescent="0.2">
      <c r="B17" s="42" t="s">
        <v>76</v>
      </c>
      <c r="C17" s="13">
        <v>2195</v>
      </c>
      <c r="D17" s="13">
        <v>1406</v>
      </c>
      <c r="E17" s="13">
        <v>1848</v>
      </c>
      <c r="F17" s="13">
        <v>1568</v>
      </c>
      <c r="G17" s="13">
        <v>1</v>
      </c>
      <c r="H17" s="21">
        <v>84.848484848484844</v>
      </c>
      <c r="I17" s="13">
        <v>1480</v>
      </c>
      <c r="J17" s="13">
        <v>1204.54</v>
      </c>
      <c r="K17" s="13">
        <v>1</v>
      </c>
      <c r="L17" s="21">
        <v>81.387837837837836</v>
      </c>
      <c r="M17" s="9"/>
      <c r="N17" s="10" t="s">
        <v>16</v>
      </c>
      <c r="O17" s="9" t="s">
        <v>35</v>
      </c>
      <c r="P17" s="9" t="s">
        <v>31</v>
      </c>
      <c r="Q17" s="9" t="s">
        <v>34</v>
      </c>
      <c r="R17" s="8" t="s">
        <v>68</v>
      </c>
      <c r="S17" s="8"/>
      <c r="T17" s="10" t="s">
        <v>16</v>
      </c>
      <c r="U17" s="9" t="s">
        <v>35</v>
      </c>
      <c r="V17" s="9" t="s">
        <v>31</v>
      </c>
      <c r="W17" s="9" t="s">
        <v>33</v>
      </c>
      <c r="X17" s="8" t="s">
        <v>68</v>
      </c>
    </row>
    <row r="18" spans="2:24" ht="15" customHeight="1" x14ac:dyDescent="0.2">
      <c r="B18" s="42" t="s">
        <v>75</v>
      </c>
      <c r="C18" s="13">
        <v>1830</v>
      </c>
      <c r="D18" s="13">
        <v>1330</v>
      </c>
      <c r="E18" s="13">
        <v>1856</v>
      </c>
      <c r="F18" s="13">
        <v>1414</v>
      </c>
      <c r="G18" s="13">
        <v>1</v>
      </c>
      <c r="H18" s="21">
        <v>76.185344827586206</v>
      </c>
      <c r="I18" s="13">
        <v>2088</v>
      </c>
      <c r="J18" s="13">
        <v>1442.66</v>
      </c>
      <c r="K18" s="13">
        <v>1</v>
      </c>
      <c r="L18" s="21">
        <v>69.092911877394641</v>
      </c>
      <c r="M18" s="9"/>
      <c r="N18" s="10" t="s">
        <v>16</v>
      </c>
      <c r="O18" s="9" t="s">
        <v>31</v>
      </c>
      <c r="P18" s="9" t="s">
        <v>35</v>
      </c>
      <c r="Q18" s="9" t="s">
        <v>37</v>
      </c>
      <c r="R18" s="8" t="s">
        <v>74</v>
      </c>
      <c r="S18" s="8"/>
      <c r="T18" s="10" t="s">
        <v>16</v>
      </c>
      <c r="U18" s="9" t="s">
        <v>31</v>
      </c>
      <c r="V18" s="9" t="s">
        <v>35</v>
      </c>
      <c r="W18" s="9" t="s">
        <v>37</v>
      </c>
      <c r="X18" s="8" t="s">
        <v>68</v>
      </c>
    </row>
    <row r="19" spans="2:24" ht="15" customHeight="1" x14ac:dyDescent="0.2">
      <c r="B19" s="42" t="s">
        <v>73</v>
      </c>
      <c r="C19" s="13">
        <v>1844</v>
      </c>
      <c r="D19" s="13">
        <v>1346</v>
      </c>
      <c r="E19" s="13">
        <v>2204</v>
      </c>
      <c r="F19" s="13">
        <v>1830</v>
      </c>
      <c r="G19" s="13">
        <v>1</v>
      </c>
      <c r="H19" s="21">
        <v>83.030852994555346</v>
      </c>
      <c r="I19" s="13">
        <v>2248</v>
      </c>
      <c r="J19" s="13">
        <v>1820.97</v>
      </c>
      <c r="K19" s="13">
        <v>1</v>
      </c>
      <c r="L19" s="21">
        <v>81.004003558718864</v>
      </c>
      <c r="M19" s="9"/>
      <c r="N19" s="10" t="s">
        <v>16</v>
      </c>
      <c r="O19" s="9" t="s">
        <v>35</v>
      </c>
      <c r="P19" s="9" t="s">
        <v>31</v>
      </c>
      <c r="Q19" s="8" t="s">
        <v>55</v>
      </c>
      <c r="R19" s="8" t="s">
        <v>68</v>
      </c>
      <c r="S19" s="8"/>
      <c r="T19" s="10" t="s">
        <v>16</v>
      </c>
      <c r="U19" s="9" t="s">
        <v>35</v>
      </c>
      <c r="V19" s="9" t="s">
        <v>31</v>
      </c>
      <c r="W19" s="9" t="s">
        <v>33</v>
      </c>
      <c r="X19" s="8" t="s">
        <v>68</v>
      </c>
    </row>
    <row r="20" spans="2:24" ht="15" customHeight="1" x14ac:dyDescent="0.2">
      <c r="B20" s="42" t="s">
        <v>72</v>
      </c>
      <c r="C20" s="13">
        <v>1776</v>
      </c>
      <c r="D20" s="13">
        <v>1339</v>
      </c>
      <c r="E20" s="13">
        <v>2921</v>
      </c>
      <c r="F20" s="13">
        <v>2386</v>
      </c>
      <c r="G20" s="13">
        <v>1</v>
      </c>
      <c r="H20" s="21">
        <v>81.684354673057172</v>
      </c>
      <c r="I20" s="13">
        <v>3235</v>
      </c>
      <c r="J20" s="13">
        <v>2720.57</v>
      </c>
      <c r="K20" s="13">
        <v>1</v>
      </c>
      <c r="L20" s="21">
        <v>84.097990726429686</v>
      </c>
      <c r="M20" s="9"/>
      <c r="N20" s="10" t="s">
        <v>16</v>
      </c>
      <c r="O20" s="9" t="s">
        <v>31</v>
      </c>
      <c r="P20" s="9" t="s">
        <v>35</v>
      </c>
      <c r="Q20" s="8" t="s">
        <v>68</v>
      </c>
      <c r="R20" s="8" t="s">
        <v>55</v>
      </c>
      <c r="S20" s="8"/>
      <c r="T20" s="10" t="s">
        <v>16</v>
      </c>
      <c r="U20" s="9" t="s">
        <v>35</v>
      </c>
      <c r="V20" s="9" t="s">
        <v>31</v>
      </c>
      <c r="W20" s="8" t="s">
        <v>68</v>
      </c>
      <c r="X20" s="9" t="s">
        <v>33</v>
      </c>
    </row>
    <row r="21" spans="2:24" ht="15" customHeight="1" x14ac:dyDescent="0.2">
      <c r="B21" s="42" t="s">
        <v>71</v>
      </c>
      <c r="C21" s="13">
        <v>1705</v>
      </c>
      <c r="D21" s="13">
        <v>1303</v>
      </c>
      <c r="E21" s="13">
        <v>2563</v>
      </c>
      <c r="F21" s="13">
        <v>1934</v>
      </c>
      <c r="G21" s="13">
        <v>1</v>
      </c>
      <c r="H21" s="21">
        <v>75.458447132266869</v>
      </c>
      <c r="I21" s="13">
        <v>3832</v>
      </c>
      <c r="J21" s="13">
        <v>3119.31</v>
      </c>
      <c r="K21" s="15" t="s">
        <v>24</v>
      </c>
      <c r="L21" s="21">
        <v>81.401617954070986</v>
      </c>
      <c r="M21" s="9"/>
      <c r="N21" s="10" t="s">
        <v>16</v>
      </c>
      <c r="O21" s="9" t="s">
        <v>35</v>
      </c>
      <c r="P21" s="9" t="s">
        <v>31</v>
      </c>
      <c r="Q21" s="8" t="s">
        <v>68</v>
      </c>
      <c r="R21" s="8" t="s">
        <v>55</v>
      </c>
      <c r="S21" s="8"/>
      <c r="T21" s="8" t="s">
        <v>24</v>
      </c>
      <c r="U21" s="8" t="s">
        <v>24</v>
      </c>
      <c r="V21" s="8" t="s">
        <v>24</v>
      </c>
      <c r="W21" s="8" t="s">
        <v>24</v>
      </c>
      <c r="X21" s="8" t="s">
        <v>24</v>
      </c>
    </row>
    <row r="22" spans="2:24" ht="15" customHeight="1" x14ac:dyDescent="0.2">
      <c r="B22" s="42" t="s">
        <v>70</v>
      </c>
      <c r="C22" s="13">
        <v>1465</v>
      </c>
      <c r="D22" s="13">
        <v>1083</v>
      </c>
      <c r="E22" s="13">
        <v>2214</v>
      </c>
      <c r="F22" s="13">
        <v>1687</v>
      </c>
      <c r="G22" s="13">
        <v>1</v>
      </c>
      <c r="H22" s="21">
        <v>76.196928635953014</v>
      </c>
      <c r="I22" s="13">
        <v>4107</v>
      </c>
      <c r="J22" s="13">
        <v>3353.95</v>
      </c>
      <c r="K22" s="15" t="s">
        <v>24</v>
      </c>
      <c r="L22" s="21">
        <v>81.664231799366931</v>
      </c>
      <c r="M22" s="9"/>
      <c r="N22" s="10" t="s">
        <v>16</v>
      </c>
      <c r="O22" s="9" t="s">
        <v>35</v>
      </c>
      <c r="P22" s="9" t="s">
        <v>31</v>
      </c>
      <c r="Q22" s="9" t="s">
        <v>33</v>
      </c>
      <c r="R22" s="8" t="s">
        <v>68</v>
      </c>
      <c r="S22" s="8"/>
      <c r="T22" s="8" t="s">
        <v>24</v>
      </c>
      <c r="U22" s="8" t="s">
        <v>24</v>
      </c>
      <c r="V22" s="8" t="s">
        <v>24</v>
      </c>
      <c r="W22" s="8" t="s">
        <v>24</v>
      </c>
      <c r="X22" s="8" t="s">
        <v>24</v>
      </c>
    </row>
    <row r="23" spans="2:24" ht="15" customHeight="1" x14ac:dyDescent="0.2">
      <c r="B23" s="42" t="s">
        <v>69</v>
      </c>
      <c r="C23" s="13">
        <v>1645</v>
      </c>
      <c r="D23" s="13">
        <v>1270</v>
      </c>
      <c r="E23" s="13">
        <v>2854</v>
      </c>
      <c r="F23" s="13">
        <v>2033</v>
      </c>
      <c r="G23" s="13">
        <v>1</v>
      </c>
      <c r="H23" s="21">
        <v>71.233356692361596</v>
      </c>
      <c r="I23" s="13">
        <v>3316</v>
      </c>
      <c r="J23" s="13">
        <v>2494.14</v>
      </c>
      <c r="K23" s="15" t="s">
        <v>24</v>
      </c>
      <c r="L23" s="21">
        <v>75.215319662243658</v>
      </c>
      <c r="M23" s="9"/>
      <c r="N23" s="10" t="s">
        <v>16</v>
      </c>
      <c r="O23" s="9" t="s">
        <v>35</v>
      </c>
      <c r="P23" s="9" t="s">
        <v>31</v>
      </c>
      <c r="Q23" s="9" t="s">
        <v>33</v>
      </c>
      <c r="R23" s="8" t="s">
        <v>68</v>
      </c>
      <c r="S23" s="8"/>
      <c r="T23" s="8" t="s">
        <v>24</v>
      </c>
      <c r="U23" s="8" t="s">
        <v>24</v>
      </c>
      <c r="V23" s="8" t="s">
        <v>24</v>
      </c>
      <c r="W23" s="8" t="s">
        <v>24</v>
      </c>
      <c r="X23" s="8" t="s">
        <v>24</v>
      </c>
    </row>
    <row r="24" spans="2:24" ht="15" customHeight="1" x14ac:dyDescent="0.2">
      <c r="B24" s="42" t="s">
        <v>67</v>
      </c>
      <c r="C24" s="13">
        <v>1485</v>
      </c>
      <c r="D24" s="13">
        <v>1230</v>
      </c>
      <c r="E24" s="13">
        <v>3962</v>
      </c>
      <c r="F24" s="13">
        <v>3135</v>
      </c>
      <c r="G24" s="13">
        <v>1</v>
      </c>
      <c r="H24" s="21">
        <v>79.12670368500757</v>
      </c>
      <c r="I24" s="13">
        <v>4677</v>
      </c>
      <c r="J24" s="13">
        <v>3479.68</v>
      </c>
      <c r="K24" s="15" t="s">
        <v>24</v>
      </c>
      <c r="L24" s="21">
        <v>74.399828950181728</v>
      </c>
      <c r="M24" s="9"/>
      <c r="N24" s="10" t="s">
        <v>16</v>
      </c>
      <c r="O24" s="9" t="s">
        <v>31</v>
      </c>
      <c r="P24" s="9" t="s">
        <v>37</v>
      </c>
      <c r="Q24" s="9" t="s">
        <v>35</v>
      </c>
      <c r="R24" s="9" t="s">
        <v>33</v>
      </c>
      <c r="S24" s="8"/>
      <c r="T24" s="8" t="s">
        <v>24</v>
      </c>
      <c r="U24" s="8" t="s">
        <v>24</v>
      </c>
      <c r="V24" s="8" t="s">
        <v>24</v>
      </c>
      <c r="W24" s="8" t="s">
        <v>24</v>
      </c>
      <c r="X24" s="8" t="s">
        <v>24</v>
      </c>
    </row>
    <row r="25" spans="2:24" ht="15" customHeight="1" x14ac:dyDescent="0.2">
      <c r="B25" s="42" t="s">
        <v>66</v>
      </c>
      <c r="C25" s="13">
        <v>1530</v>
      </c>
      <c r="D25" s="13">
        <v>1265</v>
      </c>
      <c r="E25" s="13">
        <v>4244</v>
      </c>
      <c r="F25" s="13">
        <v>3299</v>
      </c>
      <c r="G25" s="13">
        <v>1</v>
      </c>
      <c r="H25" s="21">
        <v>77.733270499528757</v>
      </c>
      <c r="I25" s="13">
        <v>7802</v>
      </c>
      <c r="J25" s="13">
        <v>6515.72</v>
      </c>
      <c r="K25" s="15" t="s">
        <v>24</v>
      </c>
      <c r="L25" s="21">
        <v>83.513458087669832</v>
      </c>
      <c r="M25" s="9"/>
      <c r="N25" s="10" t="s">
        <v>16</v>
      </c>
      <c r="O25" s="9" t="s">
        <v>31</v>
      </c>
      <c r="P25" s="9" t="s">
        <v>35</v>
      </c>
      <c r="Q25" s="9" t="s">
        <v>37</v>
      </c>
      <c r="R25" s="9" t="s">
        <v>33</v>
      </c>
      <c r="S25" s="8"/>
      <c r="T25" s="8" t="s">
        <v>24</v>
      </c>
      <c r="U25" s="8" t="s">
        <v>24</v>
      </c>
      <c r="V25" s="8" t="s">
        <v>24</v>
      </c>
      <c r="W25" s="8" t="s">
        <v>24</v>
      </c>
      <c r="X25" s="8" t="s">
        <v>24</v>
      </c>
    </row>
    <row r="26" spans="2:24" ht="15" customHeight="1" x14ac:dyDescent="0.2">
      <c r="B26" s="42" t="s">
        <v>65</v>
      </c>
      <c r="C26" s="13">
        <v>1639</v>
      </c>
      <c r="D26" s="13">
        <v>1364</v>
      </c>
      <c r="E26" s="13">
        <v>4218</v>
      </c>
      <c r="F26" s="13">
        <v>3351</v>
      </c>
      <c r="G26" s="13">
        <v>1</v>
      </c>
      <c r="H26" s="21">
        <v>79.445234708392604</v>
      </c>
      <c r="I26" s="13">
        <v>8162</v>
      </c>
      <c r="J26" s="13">
        <v>6604.82</v>
      </c>
      <c r="K26" s="15" t="s">
        <v>24</v>
      </c>
      <c r="L26" s="21">
        <v>80.921587846116154</v>
      </c>
      <c r="M26" s="9"/>
      <c r="N26" s="10" t="s">
        <v>16</v>
      </c>
      <c r="O26" s="9" t="s">
        <v>31</v>
      </c>
      <c r="P26" s="9" t="s">
        <v>33</v>
      </c>
      <c r="Q26" s="9" t="s">
        <v>35</v>
      </c>
      <c r="R26" s="8" t="s">
        <v>55</v>
      </c>
      <c r="S26" s="8"/>
      <c r="T26" s="8" t="s">
        <v>24</v>
      </c>
      <c r="U26" s="8" t="s">
        <v>24</v>
      </c>
      <c r="V26" s="8" t="s">
        <v>24</v>
      </c>
      <c r="W26" s="8" t="s">
        <v>24</v>
      </c>
      <c r="X26" s="8" t="s">
        <v>24</v>
      </c>
    </row>
    <row r="27" spans="2:24" ht="15" customHeight="1" x14ac:dyDescent="0.2">
      <c r="B27" s="42" t="s">
        <v>64</v>
      </c>
      <c r="C27" s="13">
        <v>1747</v>
      </c>
      <c r="D27" s="13">
        <v>1422</v>
      </c>
      <c r="E27" s="13">
        <v>5291</v>
      </c>
      <c r="F27" s="13">
        <v>3929</v>
      </c>
      <c r="G27" s="13">
        <v>1</v>
      </c>
      <c r="H27" s="21">
        <v>74.258174258174265</v>
      </c>
      <c r="I27" s="13">
        <v>8045</v>
      </c>
      <c r="J27" s="13">
        <v>6538.52</v>
      </c>
      <c r="K27" s="15" t="s">
        <v>24</v>
      </c>
      <c r="L27" s="21">
        <v>81.274331883157245</v>
      </c>
      <c r="M27" s="9"/>
      <c r="N27" s="10" t="s">
        <v>16</v>
      </c>
      <c r="O27" s="9" t="s">
        <v>31</v>
      </c>
      <c r="P27" s="9" t="s">
        <v>33</v>
      </c>
      <c r="Q27" s="9" t="s">
        <v>35</v>
      </c>
      <c r="R27" s="9" t="s">
        <v>34</v>
      </c>
      <c r="S27" s="8"/>
      <c r="T27" s="8" t="s">
        <v>24</v>
      </c>
      <c r="U27" s="8" t="s">
        <v>24</v>
      </c>
      <c r="V27" s="8" t="s">
        <v>24</v>
      </c>
      <c r="W27" s="8" t="s">
        <v>24</v>
      </c>
      <c r="X27" s="8" t="s">
        <v>24</v>
      </c>
    </row>
    <row r="28" spans="2:24" ht="15" customHeight="1" x14ac:dyDescent="0.2">
      <c r="B28" s="42" t="s">
        <v>63</v>
      </c>
      <c r="C28" s="13">
        <v>1768</v>
      </c>
      <c r="D28" s="13">
        <v>1428</v>
      </c>
      <c r="E28" s="13">
        <v>5279</v>
      </c>
      <c r="F28" s="13">
        <v>3798</v>
      </c>
      <c r="G28" s="13">
        <v>1</v>
      </c>
      <c r="H28" s="21">
        <v>71.945444212919114</v>
      </c>
      <c r="I28" s="13">
        <v>8513</v>
      </c>
      <c r="J28" s="13">
        <v>6873.84</v>
      </c>
      <c r="K28" s="15" t="s">
        <v>24</v>
      </c>
      <c r="L28" s="21">
        <v>80.745213203336078</v>
      </c>
      <c r="M28" s="9"/>
      <c r="N28" s="10" t="s">
        <v>16</v>
      </c>
      <c r="O28" s="9" t="s">
        <v>31</v>
      </c>
      <c r="P28" s="9" t="s">
        <v>33</v>
      </c>
      <c r="Q28" s="9" t="s">
        <v>35</v>
      </c>
      <c r="R28" s="9" t="s">
        <v>34</v>
      </c>
      <c r="S28" s="8"/>
      <c r="T28" s="10" t="s">
        <v>16</v>
      </c>
      <c r="U28" s="9" t="s">
        <v>31</v>
      </c>
      <c r="V28" s="9" t="s">
        <v>33</v>
      </c>
      <c r="W28" s="9" t="s">
        <v>35</v>
      </c>
      <c r="X28" s="9" t="s">
        <v>34</v>
      </c>
    </row>
    <row r="29" spans="2:24" ht="15" customHeight="1" x14ac:dyDescent="0.2">
      <c r="B29" s="42" t="s">
        <v>62</v>
      </c>
      <c r="C29" s="13">
        <v>1835</v>
      </c>
      <c r="D29" s="13">
        <v>1377</v>
      </c>
      <c r="E29" s="13">
        <v>6192</v>
      </c>
      <c r="F29" s="13">
        <v>4584</v>
      </c>
      <c r="G29" s="13">
        <v>1</v>
      </c>
      <c r="H29" s="21">
        <v>74.031007751937977</v>
      </c>
      <c r="I29" s="13">
        <v>11671</v>
      </c>
      <c r="J29" s="13">
        <v>9411</v>
      </c>
      <c r="K29" s="15" t="s">
        <v>24</v>
      </c>
      <c r="L29" s="21">
        <v>80.635763859138038</v>
      </c>
      <c r="M29" s="9"/>
      <c r="N29" s="10" t="s">
        <v>16</v>
      </c>
      <c r="O29" s="9" t="s">
        <v>31</v>
      </c>
      <c r="P29" s="9" t="s">
        <v>33</v>
      </c>
      <c r="Q29" s="9" t="s">
        <v>35</v>
      </c>
      <c r="R29" s="9" t="s">
        <v>34</v>
      </c>
      <c r="S29" s="8"/>
      <c r="T29" s="10" t="s">
        <v>16</v>
      </c>
      <c r="U29" s="9" t="s">
        <v>31</v>
      </c>
      <c r="V29" s="9" t="s">
        <v>33</v>
      </c>
      <c r="W29" s="9" t="s">
        <v>34</v>
      </c>
      <c r="X29" s="9" t="s">
        <v>35</v>
      </c>
    </row>
    <row r="30" spans="2:24" ht="15" customHeight="1" x14ac:dyDescent="0.2">
      <c r="B30" s="42" t="s">
        <v>61</v>
      </c>
      <c r="C30" s="13">
        <v>1861</v>
      </c>
      <c r="D30" s="13">
        <v>1420</v>
      </c>
      <c r="E30" s="13">
        <v>7676</v>
      </c>
      <c r="F30" s="13">
        <v>5833</v>
      </c>
      <c r="G30" s="13">
        <v>1</v>
      </c>
      <c r="H30" s="21">
        <v>75.990099009900987</v>
      </c>
      <c r="I30" s="13">
        <v>14943</v>
      </c>
      <c r="J30" s="13">
        <v>12424</v>
      </c>
      <c r="K30" s="15" t="s">
        <v>24</v>
      </c>
      <c r="L30" s="21">
        <v>83.142608579267886</v>
      </c>
      <c r="M30" s="9"/>
      <c r="N30" s="10" t="s">
        <v>16</v>
      </c>
      <c r="O30" s="9" t="s">
        <v>31</v>
      </c>
      <c r="P30" s="9" t="s">
        <v>33</v>
      </c>
      <c r="Q30" s="9" t="s">
        <v>35</v>
      </c>
      <c r="R30" s="9" t="s">
        <v>34</v>
      </c>
      <c r="S30" s="8"/>
      <c r="T30" s="10" t="s">
        <v>16</v>
      </c>
      <c r="U30" s="9" t="s">
        <v>31</v>
      </c>
      <c r="V30" s="9" t="s">
        <v>33</v>
      </c>
      <c r="W30" s="9" t="s">
        <v>34</v>
      </c>
      <c r="X30" s="9" t="s">
        <v>35</v>
      </c>
    </row>
    <row r="31" spans="2:24" ht="15" customHeight="1" x14ac:dyDescent="0.2">
      <c r="B31" s="42" t="s">
        <v>60</v>
      </c>
      <c r="C31" s="13">
        <v>1797</v>
      </c>
      <c r="D31" s="13">
        <v>1360</v>
      </c>
      <c r="E31" s="13">
        <v>6929</v>
      </c>
      <c r="F31" s="13">
        <v>4817</v>
      </c>
      <c r="G31" s="13">
        <v>1</v>
      </c>
      <c r="H31" s="21">
        <v>69.519411170443064</v>
      </c>
      <c r="I31" s="13">
        <v>8318</v>
      </c>
      <c r="J31" s="13">
        <v>6021</v>
      </c>
      <c r="K31" s="15" t="s">
        <v>24</v>
      </c>
      <c r="L31" s="21">
        <v>72.385188747295032</v>
      </c>
      <c r="M31" s="9"/>
      <c r="N31" s="10" t="s">
        <v>16</v>
      </c>
      <c r="O31" s="9" t="s">
        <v>31</v>
      </c>
      <c r="P31" s="9" t="s">
        <v>35</v>
      </c>
      <c r="Q31" s="9" t="s">
        <v>33</v>
      </c>
      <c r="R31" s="9" t="s">
        <v>34</v>
      </c>
      <c r="S31" s="8"/>
      <c r="T31" s="10" t="s">
        <v>16</v>
      </c>
      <c r="U31" s="9" t="s">
        <v>31</v>
      </c>
      <c r="V31" s="9" t="s">
        <v>35</v>
      </c>
      <c r="W31" s="9" t="s">
        <v>33</v>
      </c>
      <c r="X31" s="9" t="s">
        <v>34</v>
      </c>
    </row>
    <row r="32" spans="2:24" ht="15" customHeight="1" x14ac:dyDescent="0.2">
      <c r="B32" s="42" t="s">
        <v>59</v>
      </c>
      <c r="C32" s="13">
        <v>1722</v>
      </c>
      <c r="D32" s="13">
        <v>1323</v>
      </c>
      <c r="E32" s="13">
        <v>7145</v>
      </c>
      <c r="F32" s="13">
        <v>5801</v>
      </c>
      <c r="G32" s="13">
        <v>1</v>
      </c>
      <c r="H32" s="21">
        <v>81.18964310706788</v>
      </c>
      <c r="I32" s="13">
        <v>8310</v>
      </c>
      <c r="J32" s="13">
        <v>6305</v>
      </c>
      <c r="K32" s="15" t="s">
        <v>24</v>
      </c>
      <c r="L32" s="21">
        <v>75.872442839951873</v>
      </c>
      <c r="M32" s="9"/>
      <c r="N32" s="10" t="s">
        <v>16</v>
      </c>
      <c r="O32" s="9" t="s">
        <v>31</v>
      </c>
      <c r="P32" s="9" t="s">
        <v>34</v>
      </c>
      <c r="Q32" s="9" t="s">
        <v>35</v>
      </c>
      <c r="R32" s="9" t="s">
        <v>33</v>
      </c>
      <c r="S32" s="8"/>
      <c r="T32" s="10" t="s">
        <v>16</v>
      </c>
      <c r="U32" s="9" t="s">
        <v>31</v>
      </c>
      <c r="V32" s="9" t="s">
        <v>35</v>
      </c>
      <c r="W32" s="9" t="s">
        <v>33</v>
      </c>
      <c r="X32" s="9" t="s">
        <v>34</v>
      </c>
    </row>
    <row r="33" spans="2:24" ht="15" customHeight="1" x14ac:dyDescent="0.2">
      <c r="B33" s="42" t="s">
        <v>58</v>
      </c>
      <c r="C33" s="13">
        <v>1699</v>
      </c>
      <c r="D33" s="13">
        <v>1315</v>
      </c>
      <c r="E33" s="13">
        <v>9115</v>
      </c>
      <c r="F33" s="13">
        <v>7072</v>
      </c>
      <c r="G33" s="13">
        <v>1</v>
      </c>
      <c r="H33" s="21">
        <v>77.586396050466263</v>
      </c>
      <c r="I33" s="13">
        <v>10992</v>
      </c>
      <c r="J33" s="13">
        <v>8593</v>
      </c>
      <c r="K33" s="15" t="s">
        <v>24</v>
      </c>
      <c r="L33" s="21">
        <v>78.175036390101894</v>
      </c>
      <c r="M33" s="9"/>
      <c r="N33" s="10" t="s">
        <v>16</v>
      </c>
      <c r="O33" s="9" t="s">
        <v>31</v>
      </c>
      <c r="P33" s="9" t="s">
        <v>35</v>
      </c>
      <c r="Q33" s="9" t="s">
        <v>33</v>
      </c>
      <c r="R33" s="9" t="s">
        <v>34</v>
      </c>
      <c r="S33" s="8"/>
      <c r="T33" s="10" t="s">
        <v>16</v>
      </c>
      <c r="U33" s="9" t="s">
        <v>31</v>
      </c>
      <c r="V33" s="9" t="s">
        <v>35</v>
      </c>
      <c r="W33" s="9" t="s">
        <v>33</v>
      </c>
      <c r="X33" s="9" t="s">
        <v>34</v>
      </c>
    </row>
    <row r="34" spans="2:24" ht="15" customHeight="1" x14ac:dyDescent="0.2">
      <c r="B34" s="42" t="s">
        <v>57</v>
      </c>
      <c r="C34" s="13">
        <v>1456</v>
      </c>
      <c r="D34" s="13">
        <v>1064</v>
      </c>
      <c r="E34" s="13">
        <v>9388</v>
      </c>
      <c r="F34" s="13">
        <v>7504</v>
      </c>
      <c r="G34" s="13">
        <v>1</v>
      </c>
      <c r="H34" s="21">
        <v>79.931827865360034</v>
      </c>
      <c r="I34" s="13">
        <v>11413</v>
      </c>
      <c r="J34" s="13">
        <v>9366</v>
      </c>
      <c r="K34" s="13">
        <v>1</v>
      </c>
      <c r="L34" s="21">
        <v>82.064312625952866</v>
      </c>
      <c r="M34" s="9"/>
      <c r="N34" s="10" t="s">
        <v>16</v>
      </c>
      <c r="O34" s="9" t="s">
        <v>31</v>
      </c>
      <c r="P34" s="9" t="s">
        <v>35</v>
      </c>
      <c r="Q34" s="9" t="s">
        <v>33</v>
      </c>
      <c r="R34" s="9" t="s">
        <v>34</v>
      </c>
      <c r="S34" s="9"/>
      <c r="T34" s="10" t="s">
        <v>16</v>
      </c>
      <c r="U34" s="9" t="s">
        <v>31</v>
      </c>
      <c r="V34" s="9" t="s">
        <v>33</v>
      </c>
      <c r="W34" s="9" t="s">
        <v>34</v>
      </c>
      <c r="X34" s="9" t="s">
        <v>55</v>
      </c>
    </row>
    <row r="35" spans="2:24" ht="15" customHeight="1" x14ac:dyDescent="0.2">
      <c r="B35" s="42" t="s">
        <v>56</v>
      </c>
      <c r="C35" s="13">
        <v>1432</v>
      </c>
      <c r="D35" s="13">
        <v>1060</v>
      </c>
      <c r="E35" s="13">
        <v>9005</v>
      </c>
      <c r="F35" s="13">
        <v>7074</v>
      </c>
      <c r="G35" s="13">
        <v>1</v>
      </c>
      <c r="H35" s="22">
        <v>78.556357579122704</v>
      </c>
      <c r="I35" s="13">
        <v>13206</v>
      </c>
      <c r="J35" s="13">
        <v>10610</v>
      </c>
      <c r="K35" s="13">
        <v>1</v>
      </c>
      <c r="L35" s="22">
        <v>80.342268665757985</v>
      </c>
      <c r="M35" s="9"/>
      <c r="N35" s="10" t="s">
        <v>16</v>
      </c>
      <c r="O35" s="9" t="s">
        <v>31</v>
      </c>
      <c r="P35" s="9" t="s">
        <v>33</v>
      </c>
      <c r="Q35" s="9" t="s">
        <v>35</v>
      </c>
      <c r="R35" s="9" t="s">
        <v>55</v>
      </c>
      <c r="S35" s="9"/>
      <c r="T35" s="10" t="s">
        <v>16</v>
      </c>
      <c r="U35" s="9" t="s">
        <v>31</v>
      </c>
      <c r="V35" s="9" t="s">
        <v>35</v>
      </c>
      <c r="W35" s="9" t="s">
        <v>33</v>
      </c>
      <c r="X35" s="9" t="s">
        <v>55</v>
      </c>
    </row>
    <row r="36" spans="2:24" ht="15" customHeight="1" x14ac:dyDescent="0.2">
      <c r="B36" s="42" t="s">
        <v>54</v>
      </c>
      <c r="C36" s="13">
        <v>1446</v>
      </c>
      <c r="D36" s="13">
        <v>1044</v>
      </c>
      <c r="E36" s="13">
        <v>9447</v>
      </c>
      <c r="F36" s="13">
        <v>7442</v>
      </c>
      <c r="G36" s="13">
        <v>1</v>
      </c>
      <c r="H36" s="22">
        <v>78.776331110405422</v>
      </c>
      <c r="I36" s="13">
        <v>13792</v>
      </c>
      <c r="J36" s="13">
        <v>10940</v>
      </c>
      <c r="K36" s="13">
        <v>1</v>
      </c>
      <c r="L36" s="22">
        <v>79.321345707656604</v>
      </c>
      <c r="M36" s="9"/>
      <c r="N36" s="10" t="s">
        <v>16</v>
      </c>
      <c r="O36" s="9" t="s">
        <v>31</v>
      </c>
      <c r="P36" s="9" t="s">
        <v>35</v>
      </c>
      <c r="Q36" s="9" t="s">
        <v>33</v>
      </c>
      <c r="R36" s="9" t="s">
        <v>34</v>
      </c>
      <c r="S36" s="9"/>
      <c r="T36" s="10" t="s">
        <v>16</v>
      </c>
      <c r="U36" s="9" t="s">
        <v>31</v>
      </c>
      <c r="V36" s="9" t="s">
        <v>35</v>
      </c>
      <c r="W36" s="9" t="s">
        <v>33</v>
      </c>
      <c r="X36" s="9" t="s">
        <v>34</v>
      </c>
    </row>
    <row r="37" spans="2:24" ht="15" customHeight="1" x14ac:dyDescent="0.2">
      <c r="B37" s="42" t="s">
        <v>53</v>
      </c>
      <c r="C37" s="13">
        <v>1431</v>
      </c>
      <c r="D37" s="13">
        <v>1023</v>
      </c>
      <c r="E37" s="13">
        <v>9476</v>
      </c>
      <c r="F37" s="13">
        <v>7426</v>
      </c>
      <c r="G37" s="13">
        <v>1</v>
      </c>
      <c r="H37" s="22">
        <v>78.366399324609532</v>
      </c>
      <c r="I37" s="13">
        <v>14047</v>
      </c>
      <c r="J37" s="13">
        <v>11195</v>
      </c>
      <c r="K37" s="13">
        <v>1</v>
      </c>
      <c r="L37" s="22">
        <v>79.696732398376881</v>
      </c>
      <c r="M37" s="9"/>
      <c r="N37" s="10" t="s">
        <v>16</v>
      </c>
      <c r="O37" s="9" t="s">
        <v>31</v>
      </c>
      <c r="P37" s="9" t="s">
        <v>35</v>
      </c>
      <c r="Q37" s="9" t="s">
        <v>34</v>
      </c>
      <c r="R37" s="9" t="s">
        <v>33</v>
      </c>
      <c r="S37" s="9"/>
      <c r="T37" s="10" t="s">
        <v>16</v>
      </c>
      <c r="U37" s="9" t="s">
        <v>31</v>
      </c>
      <c r="V37" s="9" t="s">
        <v>35</v>
      </c>
      <c r="W37" s="9" t="s">
        <v>33</v>
      </c>
      <c r="X37" s="9" t="s">
        <v>34</v>
      </c>
    </row>
    <row r="38" spans="2:24" ht="15" customHeight="1" x14ac:dyDescent="0.2">
      <c r="B38" s="42" t="s">
        <v>52</v>
      </c>
      <c r="C38" s="13">
        <v>1442</v>
      </c>
      <c r="D38" s="13">
        <v>1020</v>
      </c>
      <c r="E38" s="13">
        <v>8293</v>
      </c>
      <c r="F38" s="13">
        <v>5628</v>
      </c>
      <c r="G38" s="13">
        <v>1</v>
      </c>
      <c r="H38" s="22">
        <v>67.864464005788022</v>
      </c>
      <c r="I38" s="13">
        <v>12681</v>
      </c>
      <c r="J38" s="13">
        <v>8946</v>
      </c>
      <c r="K38" s="13">
        <v>1</v>
      </c>
      <c r="L38" s="22">
        <v>70.546486870120646</v>
      </c>
      <c r="M38" s="9"/>
      <c r="N38" s="10" t="s">
        <v>16</v>
      </c>
      <c r="O38" s="9" t="s">
        <v>35</v>
      </c>
      <c r="P38" s="9" t="s">
        <v>31</v>
      </c>
      <c r="Q38" s="9" t="s">
        <v>33</v>
      </c>
      <c r="R38" s="9" t="s">
        <v>34</v>
      </c>
      <c r="S38" s="9"/>
      <c r="T38" s="10" t="s">
        <v>16</v>
      </c>
      <c r="U38" s="9" t="s">
        <v>31</v>
      </c>
      <c r="V38" s="9" t="s">
        <v>35</v>
      </c>
      <c r="W38" s="9" t="s">
        <v>33</v>
      </c>
      <c r="X38" s="9" t="s">
        <v>34</v>
      </c>
    </row>
    <row r="39" spans="2:24" ht="15" customHeight="1" x14ac:dyDescent="0.2">
      <c r="B39" s="42" t="s">
        <v>51</v>
      </c>
      <c r="C39" s="13">
        <v>1587</v>
      </c>
      <c r="D39" s="13">
        <v>1024</v>
      </c>
      <c r="E39" s="13">
        <v>8110</v>
      </c>
      <c r="F39" s="13">
        <v>5555</v>
      </c>
      <c r="G39" s="13">
        <v>1</v>
      </c>
      <c r="H39" s="22">
        <v>68.495684340320594</v>
      </c>
      <c r="I39" s="13">
        <v>12104</v>
      </c>
      <c r="J39" s="13">
        <v>8400</v>
      </c>
      <c r="K39" s="13">
        <v>1</v>
      </c>
      <c r="L39" s="22">
        <v>69.398545935228029</v>
      </c>
      <c r="M39" s="9"/>
      <c r="N39" s="10" t="s">
        <v>16</v>
      </c>
      <c r="O39" s="9" t="s">
        <v>35</v>
      </c>
      <c r="P39" s="9" t="s">
        <v>31</v>
      </c>
      <c r="Q39" s="9" t="s">
        <v>33</v>
      </c>
      <c r="R39" s="9" t="s">
        <v>34</v>
      </c>
      <c r="S39" s="9"/>
      <c r="T39" s="10" t="s">
        <v>16</v>
      </c>
      <c r="U39" s="9" t="s">
        <v>31</v>
      </c>
      <c r="V39" s="9" t="s">
        <v>35</v>
      </c>
      <c r="W39" s="9" t="s">
        <v>33</v>
      </c>
      <c r="X39" s="9" t="s">
        <v>34</v>
      </c>
    </row>
    <row r="40" spans="2:24" ht="15" customHeight="1" x14ac:dyDescent="0.2">
      <c r="B40" s="42" t="s">
        <v>50</v>
      </c>
      <c r="C40" s="13">
        <v>1417</v>
      </c>
      <c r="D40" s="13">
        <v>1009</v>
      </c>
      <c r="E40" s="13">
        <v>7958</v>
      </c>
      <c r="F40" s="13">
        <v>5410</v>
      </c>
      <c r="G40" s="13">
        <v>1</v>
      </c>
      <c r="H40" s="22">
        <v>67.981905001256592</v>
      </c>
      <c r="I40" s="13">
        <v>11472</v>
      </c>
      <c r="J40" s="13">
        <v>7582</v>
      </c>
      <c r="K40" s="13">
        <v>1</v>
      </c>
      <c r="L40" s="22">
        <v>66.091352859135284</v>
      </c>
      <c r="M40" s="9"/>
      <c r="N40" s="10" t="s">
        <v>16</v>
      </c>
      <c r="O40" s="9" t="s">
        <v>35</v>
      </c>
      <c r="P40" s="9" t="s">
        <v>31</v>
      </c>
      <c r="Q40" s="9" t="s">
        <v>33</v>
      </c>
      <c r="R40" s="9" t="s">
        <v>34</v>
      </c>
      <c r="S40" s="9"/>
      <c r="T40" s="10" t="s">
        <v>16</v>
      </c>
      <c r="U40" s="9" t="s">
        <v>35</v>
      </c>
      <c r="V40" s="9" t="s">
        <v>31</v>
      </c>
      <c r="W40" s="9" t="s">
        <v>33</v>
      </c>
      <c r="X40" s="9" t="s">
        <v>37</v>
      </c>
    </row>
    <row r="41" spans="2:24" ht="15" customHeight="1" x14ac:dyDescent="0.2">
      <c r="B41" s="42" t="s">
        <v>49</v>
      </c>
      <c r="C41" s="13">
        <v>1366</v>
      </c>
      <c r="D41" s="13">
        <v>987</v>
      </c>
      <c r="E41" s="13">
        <v>5416</v>
      </c>
      <c r="F41" s="13">
        <v>3306</v>
      </c>
      <c r="G41" s="13">
        <v>1</v>
      </c>
      <c r="H41" s="22">
        <v>61.041358936484492</v>
      </c>
      <c r="I41" s="13">
        <v>6860</v>
      </c>
      <c r="J41" s="13">
        <v>3401</v>
      </c>
      <c r="K41" s="13">
        <v>1</v>
      </c>
      <c r="L41" s="22">
        <v>49.577259475218661</v>
      </c>
      <c r="M41" s="9"/>
      <c r="N41" s="10" t="s">
        <v>16</v>
      </c>
      <c r="O41" s="9" t="s">
        <v>31</v>
      </c>
      <c r="P41" s="9" t="s">
        <v>35</v>
      </c>
      <c r="Q41" s="9" t="s">
        <v>33</v>
      </c>
      <c r="R41" s="9" t="s">
        <v>34</v>
      </c>
      <c r="S41" s="9"/>
      <c r="T41" s="10" t="s">
        <v>16</v>
      </c>
      <c r="U41" s="9" t="s">
        <v>35</v>
      </c>
      <c r="V41" s="9" t="s">
        <v>31</v>
      </c>
      <c r="W41" s="9" t="s">
        <v>37</v>
      </c>
      <c r="X41" s="9" t="s">
        <v>33</v>
      </c>
    </row>
    <row r="42" spans="2:24" ht="15" customHeight="1" x14ac:dyDescent="0.2">
      <c r="B42" s="42" t="s">
        <v>48</v>
      </c>
      <c r="C42" s="13">
        <v>1329</v>
      </c>
      <c r="D42" s="13">
        <v>959</v>
      </c>
      <c r="E42" s="13">
        <v>3258</v>
      </c>
      <c r="F42" s="13">
        <v>1722</v>
      </c>
      <c r="G42" s="13">
        <v>1</v>
      </c>
      <c r="H42" s="22">
        <v>52.85451197053407</v>
      </c>
      <c r="I42" s="13">
        <v>5454</v>
      </c>
      <c r="J42" s="13">
        <v>1955</v>
      </c>
      <c r="K42" s="13">
        <v>1</v>
      </c>
      <c r="L42" s="22">
        <v>35.845251191785842</v>
      </c>
      <c r="M42" s="9"/>
      <c r="N42" s="10" t="s">
        <v>16</v>
      </c>
      <c r="O42" s="9" t="s">
        <v>31</v>
      </c>
      <c r="P42" s="9" t="s">
        <v>34</v>
      </c>
      <c r="Q42" s="9" t="s">
        <v>35</v>
      </c>
      <c r="R42" s="9" t="s">
        <v>33</v>
      </c>
      <c r="S42" s="9"/>
      <c r="T42" s="10" t="s">
        <v>16</v>
      </c>
      <c r="U42" s="9" t="s">
        <v>31</v>
      </c>
      <c r="V42" s="9" t="s">
        <v>34</v>
      </c>
      <c r="W42" s="9" t="s">
        <v>33</v>
      </c>
      <c r="X42" s="9" t="s">
        <v>35</v>
      </c>
    </row>
    <row r="43" spans="2:24" ht="15" customHeight="1" x14ac:dyDescent="0.2">
      <c r="B43" s="42" t="s">
        <v>47</v>
      </c>
      <c r="C43" s="13">
        <v>1410</v>
      </c>
      <c r="D43" s="13">
        <v>894</v>
      </c>
      <c r="E43" s="13">
        <v>3206</v>
      </c>
      <c r="F43" s="13">
        <v>1552</v>
      </c>
      <c r="G43" s="13">
        <v>1</v>
      </c>
      <c r="H43" s="22">
        <v>48.40923268870867</v>
      </c>
      <c r="I43" s="13">
        <v>3989</v>
      </c>
      <c r="J43" s="13">
        <v>1534</v>
      </c>
      <c r="K43" s="13">
        <v>1</v>
      </c>
      <c r="L43" s="22">
        <v>38.455753321634496</v>
      </c>
      <c r="M43" s="9"/>
      <c r="N43" s="10" t="s">
        <v>16</v>
      </c>
      <c r="O43" s="9" t="s">
        <v>31</v>
      </c>
      <c r="P43" s="9" t="s">
        <v>34</v>
      </c>
      <c r="Q43" s="9" t="s">
        <v>33</v>
      </c>
      <c r="R43" s="9" t="s">
        <v>43</v>
      </c>
      <c r="S43" s="9"/>
      <c r="T43" s="10" t="s">
        <v>16</v>
      </c>
      <c r="U43" s="9" t="s">
        <v>31</v>
      </c>
      <c r="V43" s="9" t="s">
        <v>34</v>
      </c>
      <c r="W43" s="9" t="s">
        <v>43</v>
      </c>
      <c r="X43" s="9" t="s">
        <v>37</v>
      </c>
    </row>
    <row r="44" spans="2:24" ht="15" customHeight="1" x14ac:dyDescent="0.2">
      <c r="B44" s="42" t="s">
        <v>46</v>
      </c>
      <c r="C44" s="13">
        <v>1133</v>
      </c>
      <c r="D44" s="13">
        <v>825</v>
      </c>
      <c r="E44" s="13">
        <v>2403</v>
      </c>
      <c r="F44" s="13">
        <v>1172</v>
      </c>
      <c r="G44" s="13">
        <v>1</v>
      </c>
      <c r="H44" s="22">
        <v>48.772367873491469</v>
      </c>
      <c r="I44" s="13">
        <v>3389</v>
      </c>
      <c r="J44" s="13">
        <v>1469</v>
      </c>
      <c r="K44" s="13">
        <v>1</v>
      </c>
      <c r="L44" s="22">
        <v>43.346119799350838</v>
      </c>
      <c r="M44" s="9"/>
      <c r="N44" s="10" t="s">
        <v>16</v>
      </c>
      <c r="O44" s="9" t="s">
        <v>31</v>
      </c>
      <c r="P44" s="9" t="s">
        <v>34</v>
      </c>
      <c r="Q44" s="9" t="s">
        <v>33</v>
      </c>
      <c r="R44" s="9" t="s">
        <v>43</v>
      </c>
      <c r="S44" s="9"/>
      <c r="T44" s="10" t="s">
        <v>16</v>
      </c>
      <c r="U44" s="9" t="s">
        <v>31</v>
      </c>
      <c r="V44" s="9" t="s">
        <v>34</v>
      </c>
      <c r="W44" s="9" t="s">
        <v>43</v>
      </c>
      <c r="X44" s="9" t="s">
        <v>33</v>
      </c>
    </row>
    <row r="45" spans="2:24" ht="15" customHeight="1" x14ac:dyDescent="0.2">
      <c r="B45" s="42" t="s">
        <v>45</v>
      </c>
      <c r="C45" s="13">
        <v>1061</v>
      </c>
      <c r="D45" s="13">
        <v>771</v>
      </c>
      <c r="E45" s="13">
        <v>2653</v>
      </c>
      <c r="F45" s="13">
        <v>1665</v>
      </c>
      <c r="G45" s="13">
        <v>1</v>
      </c>
      <c r="H45" s="22">
        <v>62.759140595552211</v>
      </c>
      <c r="I45" s="13">
        <v>3061</v>
      </c>
      <c r="J45" s="13">
        <v>2017</v>
      </c>
      <c r="K45" s="13">
        <v>1</v>
      </c>
      <c r="L45" s="22">
        <v>65.893498856582809</v>
      </c>
      <c r="M45" s="9"/>
      <c r="N45" s="10" t="s">
        <v>16</v>
      </c>
      <c r="O45" s="9" t="s">
        <v>31</v>
      </c>
      <c r="P45" s="9" t="s">
        <v>43</v>
      </c>
      <c r="Q45" s="9" t="s">
        <v>34</v>
      </c>
      <c r="R45" s="9" t="s">
        <v>35</v>
      </c>
      <c r="S45" s="9"/>
      <c r="T45" s="10" t="s">
        <v>16</v>
      </c>
      <c r="U45" s="9" t="s">
        <v>31</v>
      </c>
      <c r="V45" s="9" t="s">
        <v>43</v>
      </c>
      <c r="W45" s="9" t="s">
        <v>34</v>
      </c>
      <c r="X45" s="9" t="s">
        <v>37</v>
      </c>
    </row>
    <row r="46" spans="2:24" ht="15" customHeight="1" x14ac:dyDescent="0.2">
      <c r="B46" s="42" t="s">
        <v>44</v>
      </c>
      <c r="C46" s="13">
        <v>979</v>
      </c>
      <c r="D46" s="13">
        <v>703</v>
      </c>
      <c r="E46" s="13">
        <v>2068</v>
      </c>
      <c r="F46" s="13">
        <v>1112</v>
      </c>
      <c r="G46" s="13">
        <v>1</v>
      </c>
      <c r="H46" s="22">
        <v>53.771760154738878</v>
      </c>
      <c r="I46" s="13">
        <v>1764</v>
      </c>
      <c r="J46" s="13">
        <v>950</v>
      </c>
      <c r="K46" s="13">
        <v>1</v>
      </c>
      <c r="L46" s="22">
        <v>53.854875283446709</v>
      </c>
      <c r="M46" s="9"/>
      <c r="N46" s="10" t="s">
        <v>16</v>
      </c>
      <c r="O46" s="9" t="s">
        <v>31</v>
      </c>
      <c r="P46" s="9" t="s">
        <v>43</v>
      </c>
      <c r="Q46" s="9" t="s">
        <v>34</v>
      </c>
      <c r="R46" s="9" t="s">
        <v>33</v>
      </c>
      <c r="S46" s="9"/>
      <c r="T46" s="10" t="s">
        <v>16</v>
      </c>
      <c r="U46" s="9" t="s">
        <v>31</v>
      </c>
      <c r="V46" s="9" t="s">
        <v>43</v>
      </c>
      <c r="W46" s="9" t="s">
        <v>33</v>
      </c>
      <c r="X46" s="9" t="s">
        <v>34</v>
      </c>
    </row>
    <row r="47" spans="2:24" ht="15" customHeight="1" x14ac:dyDescent="0.2">
      <c r="B47" s="42" t="s">
        <v>42</v>
      </c>
      <c r="C47" s="13">
        <v>842</v>
      </c>
      <c r="D47" s="13">
        <v>636</v>
      </c>
      <c r="E47" s="13">
        <v>1877</v>
      </c>
      <c r="F47" s="13">
        <v>1187</v>
      </c>
      <c r="G47" s="13">
        <v>1</v>
      </c>
      <c r="H47" s="22">
        <v>63.239211507725088</v>
      </c>
      <c r="I47" s="15">
        <v>1618</v>
      </c>
      <c r="J47" s="13">
        <v>1014</v>
      </c>
      <c r="K47" s="13">
        <v>1</v>
      </c>
      <c r="L47" s="22">
        <v>62.669962917181707</v>
      </c>
      <c r="M47" s="9"/>
      <c r="N47" s="10" t="s">
        <v>16</v>
      </c>
      <c r="O47" s="9" t="s">
        <v>31</v>
      </c>
      <c r="P47" s="9" t="s">
        <v>33</v>
      </c>
      <c r="Q47" s="9" t="s">
        <v>37</v>
      </c>
      <c r="R47" s="9" t="s">
        <v>34</v>
      </c>
      <c r="S47" s="9"/>
      <c r="T47" s="10" t="s">
        <v>16</v>
      </c>
      <c r="U47" s="9" t="s">
        <v>31</v>
      </c>
      <c r="V47" s="9" t="s">
        <v>37</v>
      </c>
      <c r="W47" s="9" t="s">
        <v>33</v>
      </c>
      <c r="X47" s="9" t="s">
        <v>34</v>
      </c>
    </row>
    <row r="48" spans="2:24" ht="15" customHeight="1" x14ac:dyDescent="0.2">
      <c r="B48" s="42" t="s">
        <v>41</v>
      </c>
      <c r="C48" s="13">
        <v>810</v>
      </c>
      <c r="D48" s="13">
        <v>552</v>
      </c>
      <c r="E48" s="13">
        <v>1772</v>
      </c>
      <c r="F48" s="13">
        <v>1264</v>
      </c>
      <c r="G48" s="13">
        <v>1</v>
      </c>
      <c r="H48" s="22">
        <v>71.331828442437924</v>
      </c>
      <c r="I48" s="15">
        <v>1498</v>
      </c>
      <c r="J48" s="13">
        <v>1077</v>
      </c>
      <c r="K48" s="13">
        <v>1</v>
      </c>
      <c r="L48" s="22">
        <v>71.895861148197596</v>
      </c>
      <c r="M48" s="9"/>
      <c r="N48" s="10" t="s">
        <v>16</v>
      </c>
      <c r="O48" s="9" t="s">
        <v>31</v>
      </c>
      <c r="P48" s="9" t="s">
        <v>33</v>
      </c>
      <c r="Q48" s="9" t="s">
        <v>34</v>
      </c>
      <c r="R48" s="9" t="s">
        <v>37</v>
      </c>
      <c r="S48" s="9"/>
      <c r="T48" s="10" t="s">
        <v>16</v>
      </c>
      <c r="U48" s="9" t="s">
        <v>31</v>
      </c>
      <c r="V48" s="9" t="s">
        <v>33</v>
      </c>
      <c r="W48" s="9" t="s">
        <v>34</v>
      </c>
      <c r="X48" s="9" t="s">
        <v>37</v>
      </c>
    </row>
    <row r="49" spans="2:24" ht="15" customHeight="1" x14ac:dyDescent="0.2">
      <c r="B49" s="42" t="s">
        <v>40</v>
      </c>
      <c r="C49" s="13">
        <v>654</v>
      </c>
      <c r="D49" s="13">
        <v>498</v>
      </c>
      <c r="E49" s="13">
        <v>1418</v>
      </c>
      <c r="F49" s="13">
        <v>1002</v>
      </c>
      <c r="G49" s="13">
        <v>1</v>
      </c>
      <c r="H49" s="21">
        <v>70.662905500705222</v>
      </c>
      <c r="I49" s="15">
        <v>1239</v>
      </c>
      <c r="J49" s="13">
        <v>884</v>
      </c>
      <c r="K49" s="13">
        <v>1</v>
      </c>
      <c r="L49" s="21">
        <v>71.347861178369655</v>
      </c>
      <c r="M49" s="9"/>
      <c r="N49" s="10" t="s">
        <v>16</v>
      </c>
      <c r="O49" s="9" t="s">
        <v>31</v>
      </c>
      <c r="P49" s="9" t="s">
        <v>34</v>
      </c>
      <c r="Q49" s="9" t="s">
        <v>33</v>
      </c>
      <c r="R49" s="8" t="s">
        <v>30</v>
      </c>
      <c r="S49" s="9"/>
      <c r="T49" s="10" t="s">
        <v>16</v>
      </c>
      <c r="U49" s="9" t="s">
        <v>31</v>
      </c>
      <c r="V49" s="9" t="s">
        <v>34</v>
      </c>
      <c r="W49" s="8" t="s">
        <v>30</v>
      </c>
      <c r="X49" s="8" t="s">
        <v>30</v>
      </c>
    </row>
    <row r="50" spans="2:24" ht="15" customHeight="1" x14ac:dyDescent="0.2">
      <c r="B50" s="42" t="s">
        <v>39</v>
      </c>
      <c r="C50" s="13">
        <v>584</v>
      </c>
      <c r="D50" s="13">
        <v>445</v>
      </c>
      <c r="E50" s="13">
        <v>1509</v>
      </c>
      <c r="F50" s="13">
        <v>1094</v>
      </c>
      <c r="G50" s="13">
        <v>1</v>
      </c>
      <c r="H50" s="22">
        <v>72.498343273691191</v>
      </c>
      <c r="I50" s="13">
        <v>1303</v>
      </c>
      <c r="J50" s="13">
        <v>979</v>
      </c>
      <c r="K50" s="13">
        <v>1</v>
      </c>
      <c r="L50" s="21">
        <v>75.134305448963929</v>
      </c>
      <c r="M50" s="9"/>
      <c r="N50" s="10" t="s">
        <v>16</v>
      </c>
      <c r="O50" s="9" t="s">
        <v>31</v>
      </c>
      <c r="P50" s="9" t="s">
        <v>34</v>
      </c>
      <c r="Q50" s="9" t="s">
        <v>33</v>
      </c>
      <c r="R50" s="8" t="s">
        <v>30</v>
      </c>
      <c r="S50" s="9"/>
      <c r="T50" s="10" t="s">
        <v>16</v>
      </c>
      <c r="U50" s="9" t="s">
        <v>31</v>
      </c>
      <c r="V50" s="9" t="s">
        <v>34</v>
      </c>
      <c r="W50" s="9" t="s">
        <v>33</v>
      </c>
      <c r="X50" s="8" t="s">
        <v>30</v>
      </c>
    </row>
    <row r="51" spans="2:24" ht="15" customHeight="1" x14ac:dyDescent="0.2">
      <c r="B51" s="43" t="s">
        <v>38</v>
      </c>
      <c r="C51" s="17">
        <v>550</v>
      </c>
      <c r="D51" s="17">
        <v>414</v>
      </c>
      <c r="E51" s="17">
        <v>1797</v>
      </c>
      <c r="F51" s="17">
        <v>1256</v>
      </c>
      <c r="G51" s="17">
        <v>1</v>
      </c>
      <c r="H51" s="20">
        <v>69.894268224819143</v>
      </c>
      <c r="I51" s="17">
        <v>1644</v>
      </c>
      <c r="J51" s="17">
        <v>1184</v>
      </c>
      <c r="K51" s="17">
        <v>1</v>
      </c>
      <c r="L51" s="19">
        <v>72.019464720194648</v>
      </c>
      <c r="M51" s="9"/>
      <c r="N51" s="10" t="s">
        <v>16</v>
      </c>
      <c r="O51" s="9" t="s">
        <v>31</v>
      </c>
      <c r="P51" s="9" t="s">
        <v>33</v>
      </c>
      <c r="Q51" s="9" t="s">
        <v>34</v>
      </c>
      <c r="R51" s="9" t="s">
        <v>37</v>
      </c>
      <c r="S51" s="9"/>
      <c r="T51" s="10" t="s">
        <v>16</v>
      </c>
      <c r="U51" s="9" t="s">
        <v>31</v>
      </c>
      <c r="V51" s="9" t="s">
        <v>33</v>
      </c>
      <c r="W51" s="9" t="s">
        <v>34</v>
      </c>
      <c r="X51" s="8" t="s">
        <v>30</v>
      </c>
    </row>
    <row r="52" spans="2:24" ht="15" customHeight="1" x14ac:dyDescent="0.2">
      <c r="B52" s="43" t="s">
        <v>36</v>
      </c>
      <c r="C52" s="18" t="s">
        <v>24</v>
      </c>
      <c r="D52" s="17">
        <v>410</v>
      </c>
      <c r="E52" s="17">
        <v>1623</v>
      </c>
      <c r="F52" s="17">
        <v>1231</v>
      </c>
      <c r="G52" s="17">
        <v>1</v>
      </c>
      <c r="H52" s="16">
        <f t="shared" ref="H52:H56" si="0">F52/E52*100</f>
        <v>75.847196549599502</v>
      </c>
      <c r="I52" s="17">
        <v>1527</v>
      </c>
      <c r="J52" s="17">
        <v>1180</v>
      </c>
      <c r="K52" s="17">
        <v>1</v>
      </c>
      <c r="L52" s="16">
        <f t="shared" ref="L52:L56" si="1">J52/I52*100</f>
        <v>77.275703994760974</v>
      </c>
      <c r="M52" s="9"/>
      <c r="N52" s="10" t="s">
        <v>16</v>
      </c>
      <c r="O52" s="9" t="s">
        <v>31</v>
      </c>
      <c r="P52" s="9" t="s">
        <v>35</v>
      </c>
      <c r="Q52" s="8" t="s">
        <v>30</v>
      </c>
      <c r="R52" s="8" t="s">
        <v>30</v>
      </c>
      <c r="S52" s="9"/>
      <c r="T52" s="10" t="s">
        <v>16</v>
      </c>
      <c r="U52" s="9" t="s">
        <v>31</v>
      </c>
      <c r="V52" s="9" t="s">
        <v>35</v>
      </c>
      <c r="W52" s="8" t="s">
        <v>32</v>
      </c>
      <c r="X52" s="8" t="s">
        <v>32</v>
      </c>
    </row>
    <row r="53" spans="2:24" ht="15" customHeight="1" x14ac:dyDescent="0.2">
      <c r="B53" s="43" t="s">
        <v>121</v>
      </c>
      <c r="C53" s="17">
        <v>742</v>
      </c>
      <c r="D53" s="17">
        <v>387</v>
      </c>
      <c r="E53" s="17">
        <v>1300</v>
      </c>
      <c r="F53" s="17">
        <v>946</v>
      </c>
      <c r="G53" s="17">
        <v>1</v>
      </c>
      <c r="H53" s="16">
        <f t="shared" si="0"/>
        <v>72.769230769230759</v>
      </c>
      <c r="I53" s="17">
        <v>1234</v>
      </c>
      <c r="J53" s="17">
        <v>907</v>
      </c>
      <c r="K53" s="17">
        <v>1</v>
      </c>
      <c r="L53" s="16">
        <f t="shared" si="1"/>
        <v>73.500810372771468</v>
      </c>
      <c r="M53" s="9"/>
      <c r="N53" s="10" t="s">
        <v>16</v>
      </c>
      <c r="O53" s="9" t="s">
        <v>31</v>
      </c>
      <c r="P53" s="9" t="s">
        <v>34</v>
      </c>
      <c r="Q53" s="8" t="s">
        <v>30</v>
      </c>
      <c r="R53" s="8" t="s">
        <v>30</v>
      </c>
      <c r="S53" s="9"/>
      <c r="T53" s="10" t="s">
        <v>16</v>
      </c>
      <c r="U53" s="9" t="s">
        <v>31</v>
      </c>
      <c r="V53" s="9" t="s">
        <v>34</v>
      </c>
      <c r="W53" s="8" t="s">
        <v>30</v>
      </c>
      <c r="X53" s="8" t="s">
        <v>30</v>
      </c>
    </row>
    <row r="54" spans="2:24" ht="15" customHeight="1" x14ac:dyDescent="0.2">
      <c r="B54" s="42" t="s">
        <v>122</v>
      </c>
      <c r="C54" s="15" t="s">
        <v>24</v>
      </c>
      <c r="D54" s="13">
        <v>363</v>
      </c>
      <c r="E54" s="13">
        <v>943</v>
      </c>
      <c r="F54" s="13">
        <v>690</v>
      </c>
      <c r="G54" s="13">
        <v>1</v>
      </c>
      <c r="H54" s="12">
        <f t="shared" si="0"/>
        <v>73.170731707317074</v>
      </c>
      <c r="I54" s="13">
        <v>707</v>
      </c>
      <c r="J54" s="13">
        <v>454</v>
      </c>
      <c r="K54" s="13">
        <v>1</v>
      </c>
      <c r="L54" s="12">
        <f t="shared" si="1"/>
        <v>64.214992927864216</v>
      </c>
      <c r="M54" s="9"/>
      <c r="N54" s="10" t="s">
        <v>16</v>
      </c>
      <c r="O54" s="9" t="s">
        <v>31</v>
      </c>
      <c r="P54" s="9" t="s">
        <v>33</v>
      </c>
      <c r="Q54" s="8" t="s">
        <v>30</v>
      </c>
      <c r="R54" s="8" t="s">
        <v>30</v>
      </c>
      <c r="S54" s="9"/>
      <c r="T54" s="10" t="s">
        <v>16</v>
      </c>
      <c r="U54" s="9" t="s">
        <v>31</v>
      </c>
      <c r="V54" s="9" t="s">
        <v>33</v>
      </c>
      <c r="W54" s="8" t="s">
        <v>30</v>
      </c>
      <c r="X54" s="8" t="s">
        <v>30</v>
      </c>
    </row>
    <row r="55" spans="2:24" ht="15" customHeight="1" x14ac:dyDescent="0.2">
      <c r="B55" s="42" t="s">
        <v>123</v>
      </c>
      <c r="C55" s="15" t="s">
        <v>24</v>
      </c>
      <c r="D55" s="13">
        <v>305</v>
      </c>
      <c r="E55" s="13">
        <v>892</v>
      </c>
      <c r="F55" s="13">
        <v>722</v>
      </c>
      <c r="G55" s="13">
        <v>1</v>
      </c>
      <c r="H55" s="12">
        <f t="shared" si="0"/>
        <v>80.941704035874437</v>
      </c>
      <c r="I55" s="14">
        <v>740</v>
      </c>
      <c r="J55" s="14">
        <v>527</v>
      </c>
      <c r="K55" s="13">
        <v>1</v>
      </c>
      <c r="L55" s="12">
        <f t="shared" si="1"/>
        <v>71.216216216216225</v>
      </c>
      <c r="M55" s="9"/>
      <c r="N55" s="10" t="s">
        <v>16</v>
      </c>
      <c r="O55" s="9" t="s">
        <v>31</v>
      </c>
      <c r="P55" s="8" t="s">
        <v>30</v>
      </c>
      <c r="Q55" s="8" t="s">
        <v>30</v>
      </c>
      <c r="R55" s="8" t="s">
        <v>30</v>
      </c>
      <c r="S55" s="9"/>
      <c r="T55" s="10" t="s">
        <v>16</v>
      </c>
      <c r="U55" s="9" t="s">
        <v>31</v>
      </c>
      <c r="V55" s="8" t="s">
        <v>32</v>
      </c>
      <c r="W55" s="8" t="s">
        <v>32</v>
      </c>
      <c r="X55" s="8" t="s">
        <v>32</v>
      </c>
    </row>
    <row r="56" spans="2:24" ht="15" customHeight="1" x14ac:dyDescent="0.2">
      <c r="B56" s="42" t="s">
        <v>124</v>
      </c>
      <c r="C56" s="15" t="s">
        <v>7</v>
      </c>
      <c r="D56" s="13">
        <v>284</v>
      </c>
      <c r="E56" s="13">
        <v>1037</v>
      </c>
      <c r="F56" s="13">
        <v>838</v>
      </c>
      <c r="G56" s="13">
        <v>1</v>
      </c>
      <c r="H56" s="12">
        <f t="shared" si="0"/>
        <v>80.810028929604627</v>
      </c>
      <c r="I56" s="14">
        <v>943</v>
      </c>
      <c r="J56" s="14">
        <v>766</v>
      </c>
      <c r="K56" s="13">
        <v>1</v>
      </c>
      <c r="L56" s="12">
        <f t="shared" si="1"/>
        <v>81.230116648992578</v>
      </c>
      <c r="M56" s="9"/>
      <c r="N56" s="10" t="s">
        <v>16</v>
      </c>
      <c r="O56" s="9" t="s">
        <v>31</v>
      </c>
      <c r="P56" s="8" t="s">
        <v>30</v>
      </c>
      <c r="Q56" s="8" t="s">
        <v>30</v>
      </c>
      <c r="R56" s="8" t="s">
        <v>30</v>
      </c>
      <c r="S56" s="9"/>
      <c r="T56" s="10" t="s">
        <v>16</v>
      </c>
      <c r="U56" s="9" t="s">
        <v>31</v>
      </c>
      <c r="V56" s="8" t="s">
        <v>32</v>
      </c>
      <c r="W56" s="8" t="s">
        <v>32</v>
      </c>
      <c r="X56" s="8" t="s">
        <v>32</v>
      </c>
    </row>
    <row r="57" spans="2:24" ht="15" customHeight="1" x14ac:dyDescent="0.2">
      <c r="B57" s="42" t="s">
        <v>94</v>
      </c>
      <c r="C57" s="15" t="s">
        <v>95</v>
      </c>
      <c r="D57" s="13">
        <v>264</v>
      </c>
      <c r="E57" s="13">
        <v>1134</v>
      </c>
      <c r="F57" s="13">
        <v>981</v>
      </c>
      <c r="G57" s="13">
        <v>1</v>
      </c>
      <c r="H57" s="12">
        <v>86.507936507936506</v>
      </c>
      <c r="I57" s="14">
        <v>947</v>
      </c>
      <c r="J57" s="14">
        <v>824</v>
      </c>
      <c r="K57" s="13">
        <v>1</v>
      </c>
      <c r="L57" s="12">
        <v>87.011615628299893</v>
      </c>
      <c r="M57" s="9"/>
      <c r="N57" s="10" t="s">
        <v>16</v>
      </c>
      <c r="O57" s="9" t="s">
        <v>31</v>
      </c>
      <c r="P57" s="8" t="s">
        <v>96</v>
      </c>
      <c r="Q57" s="8" t="s">
        <v>96</v>
      </c>
      <c r="R57" s="8" t="s">
        <v>96</v>
      </c>
      <c r="S57" s="9"/>
      <c r="T57" s="10" t="s">
        <v>16</v>
      </c>
      <c r="U57" s="9" t="s">
        <v>31</v>
      </c>
      <c r="V57" s="8" t="s">
        <v>96</v>
      </c>
      <c r="W57" s="8" t="s">
        <v>96</v>
      </c>
      <c r="X57" s="8" t="s">
        <v>96</v>
      </c>
    </row>
    <row r="58" spans="2:24" ht="15" customHeight="1" x14ac:dyDescent="0.2">
      <c r="B58" s="42" t="s">
        <v>100</v>
      </c>
      <c r="C58" s="15">
        <v>519</v>
      </c>
      <c r="D58" s="13">
        <v>249</v>
      </c>
      <c r="E58" s="13">
        <v>972</v>
      </c>
      <c r="F58" s="13">
        <v>806</v>
      </c>
      <c r="G58" s="13">
        <v>1</v>
      </c>
      <c r="H58" s="12">
        <v>82.921810699588477</v>
      </c>
      <c r="I58" s="14">
        <v>794</v>
      </c>
      <c r="J58" s="14">
        <v>677</v>
      </c>
      <c r="K58" s="13">
        <v>1</v>
      </c>
      <c r="L58" s="12">
        <v>85.264483627204029</v>
      </c>
      <c r="M58" s="9"/>
      <c r="N58" s="10" t="s">
        <v>16</v>
      </c>
      <c r="O58" s="9" t="s">
        <v>31</v>
      </c>
      <c r="P58" s="8" t="s">
        <v>34</v>
      </c>
      <c r="Q58" s="8" t="s">
        <v>96</v>
      </c>
      <c r="R58" s="8" t="s">
        <v>96</v>
      </c>
      <c r="S58" s="9"/>
      <c r="T58" s="10" t="s">
        <v>97</v>
      </c>
      <c r="U58" s="9" t="s">
        <v>98</v>
      </c>
      <c r="V58" s="8" t="s">
        <v>99</v>
      </c>
      <c r="W58" s="8" t="s">
        <v>96</v>
      </c>
      <c r="X58" s="8" t="s">
        <v>96</v>
      </c>
    </row>
    <row r="59" spans="2:24" ht="13.5" customHeight="1" x14ac:dyDescent="0.2">
      <c r="B59" s="42" t="s">
        <v>101</v>
      </c>
      <c r="C59" s="15" t="s">
        <v>95</v>
      </c>
      <c r="D59" s="13">
        <v>253</v>
      </c>
      <c r="E59" s="13">
        <v>999</v>
      </c>
      <c r="F59" s="13">
        <v>796</v>
      </c>
      <c r="G59" s="13">
        <v>1</v>
      </c>
      <c r="H59" s="12">
        <v>79.67967967967968</v>
      </c>
      <c r="I59" s="14">
        <v>897</v>
      </c>
      <c r="J59" s="14">
        <v>765</v>
      </c>
      <c r="K59" s="13">
        <v>1</v>
      </c>
      <c r="L59" s="12">
        <v>85.284280936454849</v>
      </c>
      <c r="M59" s="11"/>
      <c r="N59" s="10" t="s">
        <v>16</v>
      </c>
      <c r="O59" s="9" t="s">
        <v>31</v>
      </c>
      <c r="P59" s="8" t="s">
        <v>34</v>
      </c>
      <c r="Q59" s="8" t="s">
        <v>30</v>
      </c>
      <c r="R59" s="8" t="s">
        <v>30</v>
      </c>
      <c r="S59" s="11"/>
      <c r="T59" s="10" t="s">
        <v>97</v>
      </c>
      <c r="U59" s="9" t="s">
        <v>98</v>
      </c>
      <c r="V59" s="8" t="s">
        <v>99</v>
      </c>
      <c r="W59" s="8" t="s">
        <v>96</v>
      </c>
      <c r="X59" s="8" t="s">
        <v>96</v>
      </c>
    </row>
    <row r="60" spans="2:24" ht="13.5" customHeight="1" x14ac:dyDescent="0.2">
      <c r="B60" s="42" t="s">
        <v>102</v>
      </c>
      <c r="C60" s="15" t="s">
        <v>95</v>
      </c>
      <c r="D60" s="13">
        <v>230</v>
      </c>
      <c r="E60" s="13">
        <v>1107</v>
      </c>
      <c r="F60" s="13">
        <v>930</v>
      </c>
      <c r="G60" s="13">
        <v>1</v>
      </c>
      <c r="H60" s="12">
        <v>84.010840108401084</v>
      </c>
      <c r="I60" s="14">
        <v>1098</v>
      </c>
      <c r="J60" s="14">
        <v>958</v>
      </c>
      <c r="K60" s="13">
        <v>1</v>
      </c>
      <c r="L60" s="12">
        <v>87.249544626593817</v>
      </c>
      <c r="M60" s="11"/>
      <c r="N60" s="10" t="s">
        <v>16</v>
      </c>
      <c r="O60" s="9" t="s">
        <v>31</v>
      </c>
      <c r="P60" s="8" t="s">
        <v>34</v>
      </c>
      <c r="Q60" s="8" t="s">
        <v>30</v>
      </c>
      <c r="R60" s="8" t="s">
        <v>30</v>
      </c>
      <c r="S60" s="11"/>
      <c r="T60" s="10" t="s">
        <v>97</v>
      </c>
      <c r="U60" s="9" t="s">
        <v>98</v>
      </c>
      <c r="V60" s="8" t="s">
        <v>99</v>
      </c>
      <c r="W60" s="8" t="s">
        <v>96</v>
      </c>
      <c r="X60" s="8" t="s">
        <v>96</v>
      </c>
    </row>
    <row r="61" spans="2:24" ht="13.5" customHeight="1" x14ac:dyDescent="0.2">
      <c r="B61" s="42" t="s">
        <v>103</v>
      </c>
      <c r="C61" s="15" t="s">
        <v>95</v>
      </c>
      <c r="D61" s="13">
        <v>232</v>
      </c>
      <c r="E61" s="13">
        <v>1369</v>
      </c>
      <c r="F61" s="13">
        <v>1200</v>
      </c>
      <c r="G61" s="13">
        <v>1</v>
      </c>
      <c r="H61" s="12">
        <f>F61/E61*100</f>
        <v>87.655222790357925</v>
      </c>
      <c r="I61" s="14">
        <v>1592</v>
      </c>
      <c r="J61" s="14">
        <v>1458</v>
      </c>
      <c r="K61" s="13">
        <v>1</v>
      </c>
      <c r="L61" s="12">
        <f>J61/I61*100</f>
        <v>91.582914572864325</v>
      </c>
      <c r="M61" s="11"/>
      <c r="N61" s="10" t="s">
        <v>16</v>
      </c>
      <c r="O61" s="9" t="s">
        <v>31</v>
      </c>
      <c r="P61" s="8" t="s">
        <v>34</v>
      </c>
      <c r="Q61" s="8" t="s">
        <v>30</v>
      </c>
      <c r="R61" s="8" t="s">
        <v>30</v>
      </c>
      <c r="S61" s="11"/>
      <c r="T61" s="10" t="s">
        <v>97</v>
      </c>
      <c r="U61" s="9" t="s">
        <v>98</v>
      </c>
      <c r="V61" s="8" t="s">
        <v>99</v>
      </c>
      <c r="W61" s="8" t="s">
        <v>96</v>
      </c>
      <c r="X61" s="8" t="s">
        <v>96</v>
      </c>
    </row>
    <row r="62" spans="2:24" ht="13.5" customHeight="1" x14ac:dyDescent="0.2">
      <c r="B62" s="42" t="s">
        <v>104</v>
      </c>
      <c r="C62" s="15" t="s">
        <v>95</v>
      </c>
      <c r="D62" s="13">
        <v>228</v>
      </c>
      <c r="E62" s="13">
        <v>1411</v>
      </c>
      <c r="F62" s="13">
        <v>1242</v>
      </c>
      <c r="G62" s="13">
        <v>1</v>
      </c>
      <c r="H62" s="12">
        <f>F62/E62*100</f>
        <v>88.022678951098513</v>
      </c>
      <c r="I62" s="14">
        <v>1536</v>
      </c>
      <c r="J62" s="14">
        <v>1422</v>
      </c>
      <c r="K62" s="13">
        <v>1</v>
      </c>
      <c r="L62" s="12">
        <f>J62/I62*100</f>
        <v>92.578125</v>
      </c>
      <c r="M62" s="11"/>
      <c r="N62" s="10" t="s">
        <v>16</v>
      </c>
      <c r="O62" s="9" t="s">
        <v>31</v>
      </c>
      <c r="P62" s="8" t="s">
        <v>33</v>
      </c>
      <c r="Q62" s="8" t="s">
        <v>30</v>
      </c>
      <c r="R62" s="8" t="s">
        <v>30</v>
      </c>
      <c r="S62" s="11"/>
      <c r="T62" s="10" t="s">
        <v>97</v>
      </c>
      <c r="U62" s="9" t="s">
        <v>98</v>
      </c>
      <c r="V62" s="8" t="s">
        <v>33</v>
      </c>
      <c r="W62" s="8" t="s">
        <v>96</v>
      </c>
      <c r="X62" s="8" t="s">
        <v>96</v>
      </c>
    </row>
    <row r="63" spans="2:24" ht="13.5" customHeight="1" x14ac:dyDescent="0.2">
      <c r="B63" s="43" t="s">
        <v>107</v>
      </c>
      <c r="C63" s="25">
        <v>405</v>
      </c>
      <c r="D63" s="26">
        <v>222</v>
      </c>
      <c r="E63" s="26">
        <v>1247</v>
      </c>
      <c r="F63" s="13">
        <v>1055</v>
      </c>
      <c r="G63" s="26">
        <v>1</v>
      </c>
      <c r="H63" s="12">
        <f t="shared" ref="H63" si="2">F63/E63*100</f>
        <v>84.603047313552523</v>
      </c>
      <c r="I63" s="27">
        <v>1345</v>
      </c>
      <c r="J63" s="27">
        <v>1184</v>
      </c>
      <c r="K63" s="26">
        <v>1</v>
      </c>
      <c r="L63" s="12">
        <f t="shared" ref="L63:L64" si="3">J63/I63*100</f>
        <v>88.029739776951672</v>
      </c>
      <c r="M63" s="11"/>
      <c r="N63" s="31" t="s">
        <v>97</v>
      </c>
      <c r="O63" s="32" t="s">
        <v>98</v>
      </c>
      <c r="P63" s="33" t="s">
        <v>33</v>
      </c>
      <c r="Q63" s="33" t="s">
        <v>108</v>
      </c>
      <c r="R63" s="33" t="s">
        <v>96</v>
      </c>
      <c r="S63" s="11"/>
      <c r="T63" s="31" t="s">
        <v>97</v>
      </c>
      <c r="U63" s="32" t="s">
        <v>98</v>
      </c>
      <c r="V63" s="33" t="s">
        <v>99</v>
      </c>
      <c r="W63" s="33" t="s">
        <v>109</v>
      </c>
      <c r="X63" s="33" t="s">
        <v>96</v>
      </c>
    </row>
    <row r="64" spans="2:24" ht="13.5" customHeight="1" x14ac:dyDescent="0.2">
      <c r="B64" s="42" t="s">
        <v>112</v>
      </c>
      <c r="C64" s="28" t="s">
        <v>95</v>
      </c>
      <c r="D64" s="29">
        <v>218</v>
      </c>
      <c r="E64" s="29">
        <v>967</v>
      </c>
      <c r="F64" s="29">
        <v>832</v>
      </c>
      <c r="G64" s="29">
        <v>1</v>
      </c>
      <c r="H64" s="12">
        <f>F64/E64*100</f>
        <v>86.039296794208894</v>
      </c>
      <c r="I64" s="30">
        <v>1146</v>
      </c>
      <c r="J64" s="30">
        <v>1065</v>
      </c>
      <c r="K64" s="29">
        <v>1</v>
      </c>
      <c r="L64" s="12">
        <f t="shared" si="3"/>
        <v>92.931937172774866</v>
      </c>
      <c r="M64" s="11"/>
      <c r="N64" s="31" t="s">
        <v>97</v>
      </c>
      <c r="O64" s="32" t="s">
        <v>98</v>
      </c>
      <c r="P64" s="33" t="s">
        <v>33</v>
      </c>
      <c r="Q64" s="33" t="s">
        <v>34</v>
      </c>
      <c r="R64" s="33" t="s">
        <v>96</v>
      </c>
      <c r="S64" s="11"/>
      <c r="T64" s="31" t="s">
        <v>97</v>
      </c>
      <c r="U64" s="32" t="s">
        <v>98</v>
      </c>
      <c r="V64" s="33" t="s">
        <v>110</v>
      </c>
      <c r="W64" s="33" t="s">
        <v>111</v>
      </c>
      <c r="X64" s="33" t="s">
        <v>96</v>
      </c>
    </row>
    <row r="65" spans="2:24" ht="13.5" customHeight="1" x14ac:dyDescent="0.2">
      <c r="B65" s="42" t="s">
        <v>113</v>
      </c>
      <c r="C65" s="28" t="s">
        <v>95</v>
      </c>
      <c r="D65" s="29">
        <v>217</v>
      </c>
      <c r="E65" s="29">
        <v>582</v>
      </c>
      <c r="F65" s="29">
        <v>407</v>
      </c>
      <c r="G65" s="29">
        <v>1</v>
      </c>
      <c r="H65" s="12">
        <f>F65/E65*100</f>
        <v>69.93127147766323</v>
      </c>
      <c r="I65" s="30">
        <v>578</v>
      </c>
      <c r="J65" s="30">
        <v>456</v>
      </c>
      <c r="K65" s="29">
        <v>1</v>
      </c>
      <c r="L65" s="12">
        <f t="shared" ref="L65" si="4">J65/I65*100</f>
        <v>78.892733564013838</v>
      </c>
      <c r="M65" s="11"/>
      <c r="N65" s="31" t="s">
        <v>97</v>
      </c>
      <c r="O65" s="32" t="s">
        <v>98</v>
      </c>
      <c r="P65" s="33" t="s">
        <v>109</v>
      </c>
      <c r="Q65" s="33" t="s">
        <v>99</v>
      </c>
      <c r="R65" s="33" t="s">
        <v>96</v>
      </c>
      <c r="S65" s="11"/>
      <c r="T65" s="31" t="s">
        <v>97</v>
      </c>
      <c r="U65" s="32" t="s">
        <v>98</v>
      </c>
      <c r="V65" s="33" t="s">
        <v>99</v>
      </c>
      <c r="W65" s="33" t="s">
        <v>109</v>
      </c>
      <c r="X65" s="33" t="s">
        <v>96</v>
      </c>
    </row>
    <row r="66" spans="2:24" ht="13.5" customHeight="1" x14ac:dyDescent="0.2">
      <c r="B66" s="42" t="s">
        <v>114</v>
      </c>
      <c r="C66" s="28" t="s">
        <v>95</v>
      </c>
      <c r="D66" s="29">
        <v>215</v>
      </c>
      <c r="E66" s="29">
        <v>539</v>
      </c>
      <c r="F66" s="29">
        <v>356</v>
      </c>
      <c r="G66" s="29">
        <v>1</v>
      </c>
      <c r="H66" s="12">
        <f>F66/E66*100</f>
        <v>66.048237476808907</v>
      </c>
      <c r="I66" s="30">
        <v>604</v>
      </c>
      <c r="J66" s="30">
        <v>482</v>
      </c>
      <c r="K66" s="29">
        <v>1</v>
      </c>
      <c r="L66" s="12">
        <f t="shared" ref="L66:L67" si="5">J66/I66*100</f>
        <v>79.80132450331125</v>
      </c>
      <c r="M66" s="11"/>
      <c r="N66" s="31" t="s">
        <v>97</v>
      </c>
      <c r="O66" s="32" t="s">
        <v>98</v>
      </c>
      <c r="P66" s="33" t="s">
        <v>109</v>
      </c>
      <c r="Q66" s="33" t="s">
        <v>99</v>
      </c>
      <c r="R66" s="33" t="s">
        <v>96</v>
      </c>
      <c r="S66" s="11"/>
      <c r="T66" s="31" t="s">
        <v>97</v>
      </c>
      <c r="U66" s="32" t="s">
        <v>98</v>
      </c>
      <c r="V66" s="33" t="s">
        <v>99</v>
      </c>
      <c r="W66" s="33" t="s">
        <v>109</v>
      </c>
      <c r="X66" s="33" t="s">
        <v>96</v>
      </c>
    </row>
    <row r="67" spans="2:24" ht="13.5" customHeight="1" x14ac:dyDescent="0.2">
      <c r="B67" s="42" t="s">
        <v>115</v>
      </c>
      <c r="C67" s="28" t="s">
        <v>95</v>
      </c>
      <c r="D67" s="29">
        <v>210</v>
      </c>
      <c r="E67" s="29">
        <v>458</v>
      </c>
      <c r="F67" s="29">
        <v>277</v>
      </c>
      <c r="G67" s="29">
        <v>1</v>
      </c>
      <c r="H67" s="12">
        <f>F67/E67*100</f>
        <v>60.480349344978166</v>
      </c>
      <c r="I67" s="30">
        <v>577</v>
      </c>
      <c r="J67" s="30">
        <v>421</v>
      </c>
      <c r="K67" s="29">
        <v>1</v>
      </c>
      <c r="L67" s="12">
        <f t="shared" si="5"/>
        <v>72.963604852686302</v>
      </c>
      <c r="M67" s="11"/>
      <c r="N67" s="31" t="s">
        <v>97</v>
      </c>
      <c r="O67" s="32" t="s">
        <v>98</v>
      </c>
      <c r="P67" s="33" t="s">
        <v>96</v>
      </c>
      <c r="Q67" s="33" t="s">
        <v>96</v>
      </c>
      <c r="R67" s="33" t="s">
        <v>96</v>
      </c>
      <c r="S67" s="11"/>
      <c r="T67" s="31" t="s">
        <v>97</v>
      </c>
      <c r="U67" s="32" t="s">
        <v>98</v>
      </c>
      <c r="V67" s="33" t="s">
        <v>96</v>
      </c>
      <c r="W67" s="33" t="s">
        <v>96</v>
      </c>
      <c r="X67" s="33" t="s">
        <v>96</v>
      </c>
    </row>
    <row r="68" spans="2:24" ht="13.5" customHeight="1" x14ac:dyDescent="0.2">
      <c r="B68" s="44" t="s">
        <v>116</v>
      </c>
      <c r="C68" s="45">
        <v>358</v>
      </c>
      <c r="D68" s="46">
        <v>196</v>
      </c>
      <c r="E68" s="47">
        <v>515</v>
      </c>
      <c r="F68" s="47">
        <v>325</v>
      </c>
      <c r="G68" s="47">
        <v>1</v>
      </c>
      <c r="H68" s="48">
        <f>F68/E68*100</f>
        <v>63.10679611650486</v>
      </c>
      <c r="I68" s="49">
        <v>912</v>
      </c>
      <c r="J68" s="49">
        <v>743</v>
      </c>
      <c r="K68" s="47">
        <v>1</v>
      </c>
      <c r="L68" s="48">
        <f t="shared" ref="L68" si="6">J68/I68*100</f>
        <v>81.469298245614027</v>
      </c>
      <c r="M68" s="11"/>
      <c r="N68" s="31" t="s">
        <v>117</v>
      </c>
      <c r="O68" s="32" t="s">
        <v>118</v>
      </c>
      <c r="P68" s="33" t="s">
        <v>119</v>
      </c>
      <c r="Q68" s="33" t="s">
        <v>96</v>
      </c>
      <c r="R68" s="33" t="s">
        <v>96</v>
      </c>
      <c r="S68" s="11"/>
      <c r="T68" s="31" t="s">
        <v>117</v>
      </c>
      <c r="U68" s="32" t="s">
        <v>118</v>
      </c>
      <c r="V68" s="33" t="s">
        <v>119</v>
      </c>
      <c r="W68" s="33" t="s">
        <v>96</v>
      </c>
      <c r="X68" s="33" t="s">
        <v>96</v>
      </c>
    </row>
    <row r="69" spans="2:24" x14ac:dyDescent="0.2">
      <c r="B69" s="7"/>
      <c r="C69" s="7"/>
      <c r="D69" s="7"/>
      <c r="E69" s="7"/>
      <c r="F69" s="7"/>
      <c r="G69" s="7"/>
      <c r="H69" s="7"/>
      <c r="L69" s="6" t="s">
        <v>29</v>
      </c>
    </row>
    <row r="70" spans="2:24" x14ac:dyDescent="0.2">
      <c r="B70" s="7"/>
      <c r="C70" s="7"/>
      <c r="D70" s="7"/>
      <c r="E70" s="7"/>
      <c r="F70" s="7"/>
      <c r="G70" s="7"/>
      <c r="H70" s="7"/>
      <c r="L70" s="6" t="s">
        <v>28</v>
      </c>
    </row>
    <row r="71" spans="2:24" x14ac:dyDescent="0.2">
      <c r="L71" s="6" t="s">
        <v>27</v>
      </c>
    </row>
    <row r="72" spans="2:24" x14ac:dyDescent="0.2">
      <c r="C72" s="50"/>
      <c r="D72" s="5"/>
      <c r="E72" s="5"/>
      <c r="F72" s="5"/>
      <c r="G72" s="50"/>
      <c r="H72" s="50"/>
      <c r="I72" s="50"/>
      <c r="J72" s="50"/>
      <c r="K72" s="50"/>
      <c r="L72" s="50"/>
    </row>
    <row r="73" spans="2:24" x14ac:dyDescent="0.2">
      <c r="B73" s="51"/>
      <c r="C73" s="1"/>
      <c r="D73" s="1"/>
      <c r="E73" s="1"/>
      <c r="F73" s="1"/>
      <c r="G73" s="1"/>
      <c r="H73" s="52"/>
      <c r="I73" s="1"/>
      <c r="J73" s="1"/>
      <c r="K73" s="1"/>
      <c r="L73" s="52"/>
    </row>
    <row r="74" spans="2:24" hidden="1" x14ac:dyDescent="0.2">
      <c r="B74" s="35" t="s">
        <v>26</v>
      </c>
    </row>
    <row r="75" spans="2:24" ht="5.15" hidden="1" customHeight="1" x14ac:dyDescent="0.2"/>
    <row r="76" spans="2:24" hidden="1" x14ac:dyDescent="0.2">
      <c r="B76" s="53"/>
      <c r="C76" s="54" t="s">
        <v>21</v>
      </c>
      <c r="D76" s="54"/>
      <c r="E76" s="54" t="s">
        <v>20</v>
      </c>
      <c r="F76" s="54"/>
      <c r="G76" s="54"/>
      <c r="H76" s="54"/>
      <c r="I76" s="54" t="s">
        <v>19</v>
      </c>
      <c r="J76" s="54"/>
      <c r="K76" s="54"/>
      <c r="L76" s="54"/>
    </row>
    <row r="77" spans="2:24" hidden="1" x14ac:dyDescent="0.2">
      <c r="B77" s="53"/>
      <c r="C77" s="55" t="s">
        <v>17</v>
      </c>
      <c r="D77" s="55" t="s">
        <v>16</v>
      </c>
      <c r="E77" s="55" t="s">
        <v>17</v>
      </c>
      <c r="F77" s="55" t="s">
        <v>16</v>
      </c>
      <c r="G77" s="55"/>
      <c r="H77" s="55" t="s">
        <v>18</v>
      </c>
      <c r="I77" s="55" t="s">
        <v>17</v>
      </c>
      <c r="J77" s="55" t="s">
        <v>16</v>
      </c>
      <c r="K77" s="55"/>
      <c r="L77" s="55" t="s">
        <v>18</v>
      </c>
    </row>
    <row r="78" spans="2:24" hidden="1" x14ac:dyDescent="0.2">
      <c r="B78" s="56" t="s">
        <v>14</v>
      </c>
      <c r="C78" s="2">
        <f>479+2042</f>
        <v>2521</v>
      </c>
      <c r="D78" s="2">
        <f>46+229</f>
        <v>275</v>
      </c>
      <c r="E78" s="2">
        <f>6648+28928</f>
        <v>35576</v>
      </c>
      <c r="F78" s="2">
        <f>341+1700</f>
        <v>2041</v>
      </c>
      <c r="G78" s="2"/>
      <c r="H78" s="57">
        <f t="shared" ref="H78:H91" si="7">F78/E78*100</f>
        <v>5.7370137171126601</v>
      </c>
      <c r="I78" s="2">
        <f>5395+36469</f>
        <v>41864</v>
      </c>
      <c r="J78" s="2">
        <v>9337</v>
      </c>
      <c r="K78" s="2"/>
      <c r="L78" s="57">
        <f t="shared" ref="L78:L90" si="8">J78/I78*100</f>
        <v>22.303172176571756</v>
      </c>
    </row>
    <row r="79" spans="2:24" hidden="1" x14ac:dyDescent="0.2">
      <c r="B79" s="56" t="s">
        <v>13</v>
      </c>
      <c r="C79" s="2">
        <f>429+2231</f>
        <v>2660</v>
      </c>
      <c r="D79" s="2">
        <f>44+266</f>
        <v>310</v>
      </c>
      <c r="E79" s="2">
        <f>5853+36537</f>
        <v>42390</v>
      </c>
      <c r="F79" s="2">
        <f>262+2437</f>
        <v>2699</v>
      </c>
      <c r="G79" s="2"/>
      <c r="H79" s="57">
        <f t="shared" si="7"/>
        <v>6.3670677046473223</v>
      </c>
      <c r="I79" s="2">
        <f>4655+53277</f>
        <v>57932</v>
      </c>
      <c r="J79" s="2">
        <v>7724</v>
      </c>
      <c r="K79" s="2"/>
      <c r="L79" s="57">
        <f t="shared" si="8"/>
        <v>13.332873023544845</v>
      </c>
    </row>
    <row r="80" spans="2:24" hidden="1" x14ac:dyDescent="0.2">
      <c r="B80" s="56" t="s">
        <v>12</v>
      </c>
      <c r="C80" s="2">
        <f>411+2602</f>
        <v>3013</v>
      </c>
      <c r="D80" s="2">
        <f>47+454</f>
        <v>501</v>
      </c>
      <c r="E80" s="2">
        <f>5873+40391</f>
        <v>46264</v>
      </c>
      <c r="F80" s="2">
        <f>564+3001</f>
        <v>3565</v>
      </c>
      <c r="G80" s="2"/>
      <c r="H80" s="57">
        <f t="shared" si="7"/>
        <v>7.7057755490229987</v>
      </c>
      <c r="I80" s="2">
        <f>4953+52202</f>
        <v>57155</v>
      </c>
      <c r="J80" s="2">
        <v>8971</v>
      </c>
      <c r="K80" s="2"/>
      <c r="L80" s="57">
        <f t="shared" si="8"/>
        <v>15.695914618143645</v>
      </c>
    </row>
    <row r="81" spans="2:12" hidden="1" x14ac:dyDescent="0.2">
      <c r="B81" s="56" t="s">
        <v>11</v>
      </c>
      <c r="C81" s="2">
        <f>419+2617</f>
        <v>3036</v>
      </c>
      <c r="D81" s="2">
        <f>54+447</f>
        <v>501</v>
      </c>
      <c r="E81" s="2">
        <f>7148+41307</f>
        <v>48455</v>
      </c>
      <c r="F81" s="2">
        <f>1540+3865</f>
        <v>5405</v>
      </c>
      <c r="G81" s="2"/>
      <c r="H81" s="57">
        <f t="shared" si="7"/>
        <v>11.154679599628521</v>
      </c>
      <c r="I81" s="2">
        <f>5002+53707</f>
        <v>58709</v>
      </c>
      <c r="J81" s="2">
        <v>9337</v>
      </c>
      <c r="K81" s="2"/>
      <c r="L81" s="57">
        <f t="shared" si="8"/>
        <v>15.903864824813912</v>
      </c>
    </row>
    <row r="82" spans="2:12" hidden="1" x14ac:dyDescent="0.2">
      <c r="B82" s="56" t="s">
        <v>10</v>
      </c>
      <c r="C82" s="2">
        <f>360+2493</f>
        <v>2853</v>
      </c>
      <c r="D82" s="2">
        <f>50+443</f>
        <v>493</v>
      </c>
      <c r="E82" s="2">
        <f>6408+38094</f>
        <v>44502</v>
      </c>
      <c r="F82" s="2">
        <f>1103+3803</f>
        <v>4906</v>
      </c>
      <c r="G82" s="2"/>
      <c r="H82" s="57">
        <f t="shared" si="7"/>
        <v>11.024223630398634</v>
      </c>
      <c r="I82" s="2">
        <f>4406+50957</f>
        <v>55363</v>
      </c>
      <c r="J82" s="2">
        <v>7724</v>
      </c>
      <c r="K82" s="2"/>
      <c r="L82" s="57">
        <f t="shared" si="8"/>
        <v>13.951556093419793</v>
      </c>
    </row>
    <row r="83" spans="2:12" hidden="1" x14ac:dyDescent="0.2">
      <c r="B83" s="56" t="s">
        <v>9</v>
      </c>
      <c r="C83" s="2">
        <f>311+2264</f>
        <v>2575</v>
      </c>
      <c r="D83" s="2">
        <f>39+421</f>
        <v>460</v>
      </c>
      <c r="E83" s="2">
        <f>6126+39747</f>
        <v>45873</v>
      </c>
      <c r="F83" s="2">
        <f>722+4318</f>
        <v>5040</v>
      </c>
      <c r="G83" s="2"/>
      <c r="H83" s="57">
        <f t="shared" si="7"/>
        <v>10.986855012752599</v>
      </c>
      <c r="I83" s="2">
        <f>4250+50743</f>
        <v>54993</v>
      </c>
      <c r="J83" s="2">
        <v>8971</v>
      </c>
      <c r="K83" s="2"/>
      <c r="L83" s="57">
        <f t="shared" si="8"/>
        <v>16.312985289036785</v>
      </c>
    </row>
    <row r="84" spans="2:12" hidden="1" x14ac:dyDescent="0.2">
      <c r="B84" s="56" t="s">
        <v>8</v>
      </c>
      <c r="C84" s="2">
        <f>200+605+1873</f>
        <v>2678</v>
      </c>
      <c r="D84" s="2">
        <f>38+509</f>
        <v>547</v>
      </c>
      <c r="E84" s="2">
        <f>13524+6819+16334</f>
        <v>36677</v>
      </c>
      <c r="F84" s="2">
        <f>410+4773</f>
        <v>5183</v>
      </c>
      <c r="G84" s="2"/>
      <c r="H84" s="57">
        <f t="shared" si="7"/>
        <v>14.131472039697904</v>
      </c>
      <c r="I84" s="2">
        <f>4555+18288+28732</f>
        <v>51575</v>
      </c>
      <c r="J84" s="2">
        <v>8390</v>
      </c>
      <c r="K84" s="2"/>
      <c r="L84" s="57">
        <f t="shared" si="8"/>
        <v>16.267571497818711</v>
      </c>
    </row>
    <row r="85" spans="2:12" hidden="1" x14ac:dyDescent="0.2">
      <c r="B85" s="56" t="s">
        <v>6</v>
      </c>
      <c r="C85" s="2">
        <f>117+580+1832</f>
        <v>2529</v>
      </c>
      <c r="D85" s="2">
        <f>39+511</f>
        <v>550</v>
      </c>
      <c r="E85" s="2">
        <f>8401+7691+17103</f>
        <v>33195</v>
      </c>
      <c r="F85" s="2">
        <f>520+5476</f>
        <v>5996</v>
      </c>
      <c r="G85" s="2"/>
      <c r="H85" s="57">
        <f t="shared" si="7"/>
        <v>18.062961289350806</v>
      </c>
      <c r="I85" s="2">
        <f>3817+18511+33056</f>
        <v>55384</v>
      </c>
      <c r="J85" s="2">
        <v>9858</v>
      </c>
      <c r="K85" s="2"/>
      <c r="L85" s="57">
        <f t="shared" si="8"/>
        <v>17.799364437382636</v>
      </c>
    </row>
    <row r="86" spans="2:12" hidden="1" x14ac:dyDescent="0.2">
      <c r="B86" s="56" t="s">
        <v>5</v>
      </c>
      <c r="C86" s="2">
        <f>112+555+1873</f>
        <v>2540</v>
      </c>
      <c r="D86" s="2">
        <f>41+566</f>
        <v>607</v>
      </c>
      <c r="E86" s="2">
        <f>9927+8562+18005</f>
        <v>36494</v>
      </c>
      <c r="F86" s="2">
        <f>455+6243</f>
        <v>6698</v>
      </c>
      <c r="G86" s="2"/>
      <c r="H86" s="57">
        <f t="shared" si="7"/>
        <v>18.353701978407411</v>
      </c>
      <c r="I86" s="2">
        <f>4387+19083+32642</f>
        <v>56112</v>
      </c>
      <c r="J86" s="2">
        <v>9611</v>
      </c>
      <c r="K86" s="2"/>
      <c r="L86" s="57">
        <f t="shared" si="8"/>
        <v>17.128243512974052</v>
      </c>
    </row>
    <row r="87" spans="2:12" hidden="1" x14ac:dyDescent="0.2">
      <c r="B87" s="56" t="s">
        <v>4</v>
      </c>
      <c r="C87" s="2">
        <f>113+537+1851</f>
        <v>2501</v>
      </c>
      <c r="D87" s="2">
        <f>45+563</f>
        <v>608</v>
      </c>
      <c r="E87" s="2">
        <f>8721+7589+18219</f>
        <v>34529</v>
      </c>
      <c r="F87" s="2">
        <f>581+6579</f>
        <v>7160</v>
      </c>
      <c r="G87" s="2"/>
      <c r="H87" s="57">
        <f t="shared" si="7"/>
        <v>20.736192765501464</v>
      </c>
      <c r="I87" s="2">
        <f>4140+17079+32652</f>
        <v>53871</v>
      </c>
      <c r="J87" s="2">
        <v>10245</v>
      </c>
      <c r="K87" s="2"/>
      <c r="L87" s="57">
        <f t="shared" si="8"/>
        <v>19.017653282842346</v>
      </c>
    </row>
    <row r="88" spans="2:12" hidden="1" x14ac:dyDescent="0.2">
      <c r="B88" s="56" t="s">
        <v>3</v>
      </c>
      <c r="C88" s="2">
        <f>110+497+1866</f>
        <v>2473</v>
      </c>
      <c r="D88" s="2">
        <f>47+565</f>
        <v>612</v>
      </c>
      <c r="E88" s="2">
        <f>11148+7199+18322</f>
        <v>36669</v>
      </c>
      <c r="F88" s="2">
        <f>663+6663</f>
        <v>7326</v>
      </c>
      <c r="G88" s="2"/>
      <c r="H88" s="57">
        <f t="shared" si="7"/>
        <v>19.978728626360141</v>
      </c>
      <c r="I88" s="2">
        <f>5621+15354+36969</f>
        <v>57944</v>
      </c>
      <c r="J88" s="2">
        <v>10945</v>
      </c>
      <c r="K88" s="2"/>
      <c r="L88" s="57">
        <f t="shared" si="8"/>
        <v>18.888927240093885</v>
      </c>
    </row>
    <row r="89" spans="2:12" hidden="1" x14ac:dyDescent="0.2">
      <c r="B89" s="56" t="s">
        <v>2</v>
      </c>
      <c r="C89" s="2">
        <f>111+445+1905</f>
        <v>2461</v>
      </c>
      <c r="D89" s="2">
        <f>49+577</f>
        <v>626</v>
      </c>
      <c r="E89" s="2">
        <f>13107+7055+19417</f>
        <v>39579</v>
      </c>
      <c r="F89" s="2">
        <f>495+7179</f>
        <v>7674</v>
      </c>
      <c r="G89" s="2"/>
      <c r="H89" s="57">
        <f t="shared" si="7"/>
        <v>19.389069961343136</v>
      </c>
      <c r="I89" s="2">
        <f>5348+15024+29539</f>
        <v>49911</v>
      </c>
      <c r="J89" s="2">
        <v>9428</v>
      </c>
      <c r="K89" s="2"/>
      <c r="L89" s="57">
        <f t="shared" si="8"/>
        <v>18.889623529883192</v>
      </c>
    </row>
    <row r="90" spans="2:12" hidden="1" x14ac:dyDescent="0.2">
      <c r="B90" s="56" t="s">
        <v>1</v>
      </c>
      <c r="C90" s="2">
        <f>105+417+1751</f>
        <v>2273</v>
      </c>
      <c r="D90" s="2">
        <f>43+510</f>
        <v>553</v>
      </c>
      <c r="E90" s="2">
        <f>11616+6625+20517</f>
        <v>38758</v>
      </c>
      <c r="F90" s="2">
        <f>661+6373</f>
        <v>7034</v>
      </c>
      <c r="G90" s="2"/>
      <c r="H90" s="57">
        <f t="shared" si="7"/>
        <v>18.148511275091593</v>
      </c>
      <c r="I90" s="2">
        <f>4067+12479+31125</f>
        <v>47671</v>
      </c>
      <c r="J90" s="2">
        <v>8953</v>
      </c>
      <c r="K90" s="2"/>
      <c r="L90" s="57">
        <f t="shared" si="8"/>
        <v>18.780810136141472</v>
      </c>
    </row>
    <row r="91" spans="2:12" hidden="1" x14ac:dyDescent="0.2">
      <c r="B91" s="56" t="s">
        <v>0</v>
      </c>
      <c r="C91" s="4">
        <f>83+269+457</f>
        <v>809</v>
      </c>
      <c r="D91" s="2">
        <f>44+409</f>
        <v>453</v>
      </c>
      <c r="E91" s="2">
        <v>34156</v>
      </c>
      <c r="F91" s="2">
        <f>623+7145</f>
        <v>7768</v>
      </c>
      <c r="G91" s="2"/>
      <c r="H91" s="57">
        <f t="shared" si="7"/>
        <v>22.742709919194283</v>
      </c>
      <c r="I91" s="2"/>
      <c r="J91" s="2">
        <v>7986</v>
      </c>
      <c r="K91" s="2"/>
      <c r="L91" s="57"/>
    </row>
    <row r="92" spans="2:12" hidden="1" x14ac:dyDescent="0.2">
      <c r="B92" s="51"/>
      <c r="C92" s="1"/>
      <c r="D92" s="1"/>
      <c r="E92" s="1"/>
      <c r="F92" s="1"/>
      <c r="G92" s="1"/>
      <c r="H92" s="52"/>
      <c r="I92" s="1"/>
      <c r="J92" s="1"/>
      <c r="K92" s="1"/>
      <c r="L92" s="52"/>
    </row>
    <row r="93" spans="2:12" hidden="1" x14ac:dyDescent="0.2">
      <c r="B93" s="35" t="s">
        <v>25</v>
      </c>
    </row>
    <row r="94" spans="2:12" ht="5.15" hidden="1" customHeight="1" x14ac:dyDescent="0.2"/>
    <row r="95" spans="2:12" hidden="1" x14ac:dyDescent="0.2">
      <c r="B95" s="53"/>
      <c r="C95" s="54" t="s">
        <v>21</v>
      </c>
      <c r="D95" s="54"/>
      <c r="E95" s="54" t="s">
        <v>20</v>
      </c>
      <c r="F95" s="54"/>
      <c r="G95" s="54"/>
      <c r="H95" s="54"/>
      <c r="I95" s="54" t="s">
        <v>19</v>
      </c>
      <c r="J95" s="54"/>
      <c r="K95" s="54"/>
      <c r="L95" s="54"/>
    </row>
    <row r="96" spans="2:12" hidden="1" x14ac:dyDescent="0.2">
      <c r="B96" s="53"/>
      <c r="C96" s="55" t="s">
        <v>17</v>
      </c>
      <c r="D96" s="55" t="s">
        <v>16</v>
      </c>
      <c r="E96" s="55" t="s">
        <v>17</v>
      </c>
      <c r="F96" s="55" t="s">
        <v>16</v>
      </c>
      <c r="G96" s="55"/>
      <c r="H96" s="55" t="s">
        <v>18</v>
      </c>
      <c r="I96" s="55" t="s">
        <v>17</v>
      </c>
      <c r="J96" s="55" t="s">
        <v>16</v>
      </c>
      <c r="K96" s="55"/>
      <c r="L96" s="55" t="s">
        <v>18</v>
      </c>
    </row>
    <row r="97" spans="2:12" hidden="1" x14ac:dyDescent="0.2">
      <c r="B97" s="56" t="s">
        <v>14</v>
      </c>
      <c r="C97" s="2">
        <v>479</v>
      </c>
      <c r="D97" s="2">
        <v>46</v>
      </c>
      <c r="E97" s="2">
        <v>6655</v>
      </c>
      <c r="F97" s="2">
        <v>341</v>
      </c>
      <c r="G97" s="2"/>
      <c r="H97" s="57">
        <f t="shared" ref="H97:H110" si="9">F97/E97*100</f>
        <v>5.1239669421487601</v>
      </c>
      <c r="I97" s="2">
        <v>5395</v>
      </c>
      <c r="J97" s="2">
        <v>290</v>
      </c>
      <c r="K97" s="2"/>
      <c r="L97" s="57">
        <f t="shared" ref="L97:L102" si="10">J97/I97*100</f>
        <v>5.3753475440222429</v>
      </c>
    </row>
    <row r="98" spans="2:12" hidden="1" x14ac:dyDescent="0.2">
      <c r="B98" s="56" t="s">
        <v>13</v>
      </c>
      <c r="C98" s="2">
        <v>429</v>
      </c>
      <c r="D98" s="2">
        <v>44</v>
      </c>
      <c r="E98" s="2">
        <v>5863</v>
      </c>
      <c r="F98" s="2">
        <v>262</v>
      </c>
      <c r="G98" s="2"/>
      <c r="H98" s="57">
        <f t="shared" si="9"/>
        <v>4.4687020296776394</v>
      </c>
      <c r="I98" s="2">
        <v>4655</v>
      </c>
      <c r="J98" s="2">
        <v>191</v>
      </c>
      <c r="K98" s="2"/>
      <c r="L98" s="57">
        <f t="shared" si="10"/>
        <v>4.1031149301825991</v>
      </c>
    </row>
    <row r="99" spans="2:12" hidden="1" x14ac:dyDescent="0.2">
      <c r="B99" s="56" t="s">
        <v>12</v>
      </c>
      <c r="C99" s="2">
        <v>411</v>
      </c>
      <c r="D99" s="2">
        <v>47</v>
      </c>
      <c r="E99" s="2">
        <v>5889</v>
      </c>
      <c r="F99" s="2">
        <v>564</v>
      </c>
      <c r="G99" s="2"/>
      <c r="H99" s="57">
        <f t="shared" si="9"/>
        <v>9.5771777890983198</v>
      </c>
      <c r="I99" s="2">
        <v>4953</v>
      </c>
      <c r="J99" s="2">
        <f>230+109</f>
        <v>339</v>
      </c>
      <c r="K99" s="2"/>
      <c r="L99" s="57">
        <f t="shared" si="10"/>
        <v>6.8443367655966076</v>
      </c>
    </row>
    <row r="100" spans="2:12" hidden="1" x14ac:dyDescent="0.2">
      <c r="B100" s="56" t="s">
        <v>11</v>
      </c>
      <c r="C100" s="2">
        <v>419</v>
      </c>
      <c r="D100" s="2">
        <v>54</v>
      </c>
      <c r="E100" s="2">
        <v>7161</v>
      </c>
      <c r="F100" s="2">
        <v>1540</v>
      </c>
      <c r="G100" s="2"/>
      <c r="H100" s="57">
        <f t="shared" si="9"/>
        <v>21.50537634408602</v>
      </c>
      <c r="I100" s="2">
        <v>5002</v>
      </c>
      <c r="J100" s="2">
        <v>1032</v>
      </c>
      <c r="K100" s="2"/>
      <c r="L100" s="57">
        <f t="shared" si="10"/>
        <v>20.631747301079567</v>
      </c>
    </row>
    <row r="101" spans="2:12" hidden="1" x14ac:dyDescent="0.2">
      <c r="B101" s="56" t="s">
        <v>10</v>
      </c>
      <c r="C101" s="2">
        <v>360</v>
      </c>
      <c r="D101" s="2">
        <v>50</v>
      </c>
      <c r="E101" s="2">
        <v>6454</v>
      </c>
      <c r="F101" s="2">
        <v>1103</v>
      </c>
      <c r="G101" s="2"/>
      <c r="H101" s="57">
        <f t="shared" si="9"/>
        <v>17.090176634645182</v>
      </c>
      <c r="I101" s="2">
        <v>4406</v>
      </c>
      <c r="J101" s="2">
        <v>661</v>
      </c>
      <c r="K101" s="2"/>
      <c r="L101" s="57">
        <f t="shared" si="10"/>
        <v>15.002269632319564</v>
      </c>
    </row>
    <row r="102" spans="2:12" hidden="1" x14ac:dyDescent="0.2">
      <c r="B102" s="56" t="s">
        <v>9</v>
      </c>
      <c r="C102" s="2">
        <v>311</v>
      </c>
      <c r="D102" s="2">
        <v>39</v>
      </c>
      <c r="E102" s="2">
        <v>6134</v>
      </c>
      <c r="F102" s="2">
        <v>722</v>
      </c>
      <c r="G102" s="2"/>
      <c r="H102" s="57">
        <f t="shared" si="9"/>
        <v>11.770459732637757</v>
      </c>
      <c r="I102" s="2">
        <v>4250</v>
      </c>
      <c r="J102" s="2">
        <v>462</v>
      </c>
      <c r="K102" s="2"/>
      <c r="L102" s="57">
        <f t="shared" si="10"/>
        <v>10.870588235294118</v>
      </c>
    </row>
    <row r="103" spans="2:12" hidden="1" x14ac:dyDescent="0.2">
      <c r="B103" s="56" t="s">
        <v>8</v>
      </c>
      <c r="C103" s="3" t="s">
        <v>24</v>
      </c>
      <c r="D103" s="2">
        <v>38</v>
      </c>
      <c r="E103" s="2">
        <v>4999</v>
      </c>
      <c r="F103" s="2">
        <v>410</v>
      </c>
      <c r="G103" s="2"/>
      <c r="H103" s="57">
        <f t="shared" si="9"/>
        <v>8.2016403280656132</v>
      </c>
      <c r="I103" s="2">
        <v>4129</v>
      </c>
      <c r="J103" s="3" t="s">
        <v>24</v>
      </c>
      <c r="K103" s="2"/>
      <c r="L103" s="58" t="s">
        <v>24</v>
      </c>
    </row>
    <row r="104" spans="2:12" hidden="1" x14ac:dyDescent="0.2">
      <c r="B104" s="56" t="s">
        <v>6</v>
      </c>
      <c r="C104" s="3" t="s">
        <v>24</v>
      </c>
      <c r="D104" s="2">
        <v>39</v>
      </c>
      <c r="E104" s="2">
        <v>3869</v>
      </c>
      <c r="F104" s="2">
        <v>520</v>
      </c>
      <c r="G104" s="2"/>
      <c r="H104" s="57">
        <f t="shared" si="9"/>
        <v>13.440165417420522</v>
      </c>
      <c r="I104" s="2">
        <v>3706</v>
      </c>
      <c r="J104" s="3">
        <v>366</v>
      </c>
      <c r="K104" s="2"/>
      <c r="L104" s="57">
        <f t="shared" ref="L104:L110" si="11">J104/I104*100</f>
        <v>9.8758769562871027</v>
      </c>
    </row>
    <row r="105" spans="2:12" hidden="1" x14ac:dyDescent="0.2">
      <c r="B105" s="56" t="s">
        <v>5</v>
      </c>
      <c r="C105" s="3" t="s">
        <v>24</v>
      </c>
      <c r="D105" s="2">
        <v>41</v>
      </c>
      <c r="E105" s="2">
        <v>3526</v>
      </c>
      <c r="F105" s="2">
        <v>455</v>
      </c>
      <c r="G105" s="2"/>
      <c r="H105" s="57">
        <f t="shared" si="9"/>
        <v>12.904140669313671</v>
      </c>
      <c r="I105" s="2">
        <v>3371</v>
      </c>
      <c r="J105" s="3">
        <v>364</v>
      </c>
      <c r="K105" s="2"/>
      <c r="L105" s="57">
        <f t="shared" si="11"/>
        <v>10.797982794423019</v>
      </c>
    </row>
    <row r="106" spans="2:12" hidden="1" x14ac:dyDescent="0.2">
      <c r="B106" s="56" t="s">
        <v>4</v>
      </c>
      <c r="C106" s="3" t="s">
        <v>24</v>
      </c>
      <c r="D106" s="2">
        <v>45</v>
      </c>
      <c r="E106" s="2">
        <v>3412</v>
      </c>
      <c r="F106" s="2">
        <v>581</v>
      </c>
      <c r="G106" s="2"/>
      <c r="H106" s="57">
        <f t="shared" si="9"/>
        <v>17.028135990621337</v>
      </c>
      <c r="I106" s="2">
        <v>3013</v>
      </c>
      <c r="J106" s="3">
        <v>491</v>
      </c>
      <c r="K106" s="2"/>
      <c r="L106" s="57">
        <f t="shared" si="11"/>
        <v>16.296050448058413</v>
      </c>
    </row>
    <row r="107" spans="2:12" hidden="1" x14ac:dyDescent="0.2">
      <c r="B107" s="56" t="s">
        <v>3</v>
      </c>
      <c r="C107" s="3" t="s">
        <v>24</v>
      </c>
      <c r="D107" s="2">
        <v>47</v>
      </c>
      <c r="E107" s="2">
        <v>3052</v>
      </c>
      <c r="F107" s="2">
        <v>663</v>
      </c>
      <c r="G107" s="2"/>
      <c r="H107" s="57">
        <f t="shared" si="9"/>
        <v>21.723460026212319</v>
      </c>
      <c r="I107" s="2">
        <v>2749</v>
      </c>
      <c r="J107" s="3">
        <v>543</v>
      </c>
      <c r="K107" s="2"/>
      <c r="L107" s="57">
        <f t="shared" si="11"/>
        <v>19.752637322662785</v>
      </c>
    </row>
    <row r="108" spans="2:12" hidden="1" x14ac:dyDescent="0.2">
      <c r="B108" s="56" t="s">
        <v>2</v>
      </c>
      <c r="C108" s="3" t="s">
        <v>24</v>
      </c>
      <c r="D108" s="2">
        <v>49</v>
      </c>
      <c r="E108" s="2">
        <v>3052</v>
      </c>
      <c r="F108" s="2">
        <v>495</v>
      </c>
      <c r="G108" s="2"/>
      <c r="H108" s="57">
        <f t="shared" si="9"/>
        <v>16.218872870249019</v>
      </c>
      <c r="I108" s="2">
        <v>2734</v>
      </c>
      <c r="J108" s="3">
        <v>382</v>
      </c>
      <c r="K108" s="2"/>
      <c r="L108" s="57">
        <f t="shared" si="11"/>
        <v>13.972201901975129</v>
      </c>
    </row>
    <row r="109" spans="2:12" hidden="1" x14ac:dyDescent="0.2">
      <c r="B109" s="56" t="s">
        <v>1</v>
      </c>
      <c r="C109" s="3" t="s">
        <v>24</v>
      </c>
      <c r="D109" s="2">
        <v>43</v>
      </c>
      <c r="E109" s="2">
        <v>3308</v>
      </c>
      <c r="F109" s="2">
        <v>661</v>
      </c>
      <c r="G109" s="2"/>
      <c r="H109" s="57">
        <f t="shared" si="9"/>
        <v>19.98186215235792</v>
      </c>
      <c r="I109" s="2">
        <v>2514</v>
      </c>
      <c r="J109" s="3">
        <v>329</v>
      </c>
      <c r="K109" s="2"/>
      <c r="L109" s="57">
        <f t="shared" si="11"/>
        <v>13.086714399363563</v>
      </c>
    </row>
    <row r="110" spans="2:12" hidden="1" x14ac:dyDescent="0.2">
      <c r="B110" s="56" t="s">
        <v>0</v>
      </c>
      <c r="C110" s="3" t="s">
        <v>24</v>
      </c>
      <c r="D110" s="2">
        <v>44</v>
      </c>
      <c r="E110" s="2">
        <v>3462</v>
      </c>
      <c r="F110" s="2">
        <v>623</v>
      </c>
      <c r="G110" s="2"/>
      <c r="H110" s="57">
        <f t="shared" si="9"/>
        <v>17.995378393991913</v>
      </c>
      <c r="I110" s="2"/>
      <c r="J110" s="3"/>
      <c r="K110" s="2"/>
      <c r="L110" s="57" t="e">
        <f t="shared" si="11"/>
        <v>#DIV/0!</v>
      </c>
    </row>
    <row r="111" spans="2:12" hidden="1" x14ac:dyDescent="0.2">
      <c r="B111" s="51"/>
      <c r="C111" s="1"/>
      <c r="D111" s="1"/>
      <c r="E111" s="1"/>
      <c r="F111" s="1"/>
      <c r="G111" s="1"/>
      <c r="H111" s="52"/>
      <c r="I111" s="1"/>
      <c r="J111" s="1"/>
      <c r="K111" s="1"/>
      <c r="L111" s="52"/>
    </row>
    <row r="112" spans="2:12" hidden="1" x14ac:dyDescent="0.2">
      <c r="B112" s="35" t="s">
        <v>23</v>
      </c>
    </row>
    <row r="113" spans="2:12" ht="5.15" hidden="1" customHeight="1" x14ac:dyDescent="0.2"/>
    <row r="114" spans="2:12" hidden="1" x14ac:dyDescent="0.2">
      <c r="B114" s="53"/>
      <c r="C114" s="54" t="s">
        <v>21</v>
      </c>
      <c r="D114" s="54"/>
      <c r="E114" s="54" t="s">
        <v>20</v>
      </c>
      <c r="F114" s="54"/>
      <c r="G114" s="54"/>
      <c r="H114" s="54"/>
      <c r="I114" s="54" t="s">
        <v>19</v>
      </c>
      <c r="J114" s="54"/>
      <c r="K114" s="54"/>
      <c r="L114" s="54"/>
    </row>
    <row r="115" spans="2:12" hidden="1" x14ac:dyDescent="0.2">
      <c r="B115" s="53"/>
      <c r="C115" s="55" t="s">
        <v>17</v>
      </c>
      <c r="D115" s="55" t="s">
        <v>16</v>
      </c>
      <c r="E115" s="55" t="s">
        <v>17</v>
      </c>
      <c r="F115" s="55" t="s">
        <v>16</v>
      </c>
      <c r="G115" s="55"/>
      <c r="H115" s="55" t="s">
        <v>18</v>
      </c>
      <c r="I115" s="55" t="s">
        <v>17</v>
      </c>
      <c r="J115" s="55" t="s">
        <v>16</v>
      </c>
      <c r="K115" s="55"/>
      <c r="L115" s="55" t="s">
        <v>15</v>
      </c>
    </row>
    <row r="116" spans="2:12" hidden="1" x14ac:dyDescent="0.2">
      <c r="B116" s="56" t="s">
        <v>14</v>
      </c>
      <c r="C116" s="3" t="s">
        <v>7</v>
      </c>
      <c r="D116" s="2">
        <v>105</v>
      </c>
      <c r="E116" s="2">
        <v>4283</v>
      </c>
      <c r="F116" s="2">
        <v>1010</v>
      </c>
      <c r="G116" s="2">
        <v>1</v>
      </c>
      <c r="H116" s="57">
        <f t="shared" ref="H116:H129" si="12">F116/E116*100</f>
        <v>23.581601681064672</v>
      </c>
      <c r="I116" s="2">
        <v>11453</v>
      </c>
      <c r="J116" s="3" t="s">
        <v>7</v>
      </c>
      <c r="K116" s="2"/>
      <c r="L116" s="3" t="s">
        <v>7</v>
      </c>
    </row>
    <row r="117" spans="2:12" hidden="1" x14ac:dyDescent="0.2">
      <c r="B117" s="56" t="s">
        <v>13</v>
      </c>
      <c r="C117" s="3" t="s">
        <v>7</v>
      </c>
      <c r="D117" s="2">
        <v>129</v>
      </c>
      <c r="E117" s="2">
        <v>6039</v>
      </c>
      <c r="F117" s="2">
        <v>1313</v>
      </c>
      <c r="G117" s="2">
        <v>1</v>
      </c>
      <c r="H117" s="57">
        <f t="shared" si="12"/>
        <v>21.742010266600431</v>
      </c>
      <c r="I117" s="2">
        <v>18047</v>
      </c>
      <c r="J117" s="3" t="s">
        <v>7</v>
      </c>
      <c r="K117" s="2"/>
      <c r="L117" s="3" t="s">
        <v>7</v>
      </c>
    </row>
    <row r="118" spans="2:12" hidden="1" x14ac:dyDescent="0.2">
      <c r="B118" s="56" t="s">
        <v>12</v>
      </c>
      <c r="C118" s="3" t="s">
        <v>7</v>
      </c>
      <c r="D118" s="2">
        <v>239</v>
      </c>
      <c r="E118" s="2">
        <v>6515</v>
      </c>
      <c r="F118" s="2">
        <v>1661</v>
      </c>
      <c r="G118" s="2">
        <v>1</v>
      </c>
      <c r="H118" s="57">
        <f t="shared" si="12"/>
        <v>25.495011511895626</v>
      </c>
      <c r="I118" s="2">
        <v>17792</v>
      </c>
      <c r="J118" s="3" t="s">
        <v>7</v>
      </c>
      <c r="K118" s="2"/>
      <c r="L118" s="3" t="s">
        <v>7</v>
      </c>
    </row>
    <row r="119" spans="2:12" hidden="1" x14ac:dyDescent="0.2">
      <c r="B119" s="56" t="s">
        <v>11</v>
      </c>
      <c r="C119" s="3" t="s">
        <v>7</v>
      </c>
      <c r="D119" s="2">
        <v>225</v>
      </c>
      <c r="E119" s="2">
        <v>7128</v>
      </c>
      <c r="F119" s="2">
        <v>2268</v>
      </c>
      <c r="G119" s="2">
        <v>1</v>
      </c>
      <c r="H119" s="57">
        <f t="shared" si="12"/>
        <v>31.818181818181817</v>
      </c>
      <c r="I119" s="2">
        <v>16368</v>
      </c>
      <c r="J119" s="3" t="s">
        <v>7</v>
      </c>
      <c r="K119" s="2"/>
      <c r="L119" s="3" t="s">
        <v>7</v>
      </c>
    </row>
    <row r="120" spans="2:12" hidden="1" x14ac:dyDescent="0.2">
      <c r="B120" s="56" t="s">
        <v>10</v>
      </c>
      <c r="C120" s="3" t="s">
        <v>7</v>
      </c>
      <c r="D120" s="2">
        <v>226</v>
      </c>
      <c r="E120" s="2">
        <v>6775</v>
      </c>
      <c r="F120" s="2">
        <v>1724</v>
      </c>
      <c r="G120" s="2">
        <v>1</v>
      </c>
      <c r="H120" s="57">
        <f t="shared" si="12"/>
        <v>25.446494464944646</v>
      </c>
      <c r="I120" s="2">
        <v>15077</v>
      </c>
      <c r="J120" s="3" t="s">
        <v>7</v>
      </c>
      <c r="K120" s="2"/>
      <c r="L120" s="3" t="s">
        <v>7</v>
      </c>
    </row>
    <row r="121" spans="2:12" hidden="1" x14ac:dyDescent="0.2">
      <c r="B121" s="56" t="s">
        <v>9</v>
      </c>
      <c r="C121" s="3" t="s">
        <v>7</v>
      </c>
      <c r="D121" s="2">
        <v>181</v>
      </c>
      <c r="E121" s="2">
        <v>7292</v>
      </c>
      <c r="F121" s="2">
        <v>2049</v>
      </c>
      <c r="G121" s="2">
        <v>1</v>
      </c>
      <c r="H121" s="57">
        <f t="shared" si="12"/>
        <v>28.099286889742181</v>
      </c>
      <c r="I121" s="2">
        <v>16252</v>
      </c>
      <c r="J121" s="3" t="s">
        <v>7</v>
      </c>
      <c r="K121" s="2"/>
      <c r="L121" s="3" t="s">
        <v>7</v>
      </c>
    </row>
    <row r="122" spans="2:12" hidden="1" x14ac:dyDescent="0.2">
      <c r="B122" s="56" t="s">
        <v>8</v>
      </c>
      <c r="C122" s="2">
        <v>605</v>
      </c>
      <c r="D122" s="2">
        <v>155</v>
      </c>
      <c r="E122" s="2">
        <v>6845</v>
      </c>
      <c r="F122" s="2">
        <v>1744</v>
      </c>
      <c r="G122" s="2">
        <v>1</v>
      </c>
      <c r="H122" s="57">
        <f t="shared" si="12"/>
        <v>25.47845142439737</v>
      </c>
      <c r="I122" s="2">
        <v>18288</v>
      </c>
      <c r="J122" s="2">
        <v>4142</v>
      </c>
      <c r="K122" s="2"/>
      <c r="L122" s="57">
        <f t="shared" ref="L122:L129" si="13">J122/I122*100</f>
        <v>22.648731408573926</v>
      </c>
    </row>
    <row r="123" spans="2:12" hidden="1" x14ac:dyDescent="0.2">
      <c r="B123" s="56" t="s">
        <v>6</v>
      </c>
      <c r="C123" s="2">
        <v>580</v>
      </c>
      <c r="D123" s="2">
        <v>154</v>
      </c>
      <c r="E123" s="2">
        <v>7692</v>
      </c>
      <c r="F123" s="2">
        <v>1878</v>
      </c>
      <c r="G123" s="2">
        <v>1</v>
      </c>
      <c r="H123" s="57">
        <f t="shared" si="12"/>
        <v>24.414976599063962</v>
      </c>
      <c r="I123" s="2">
        <v>16598</v>
      </c>
      <c r="J123" s="2">
        <v>4286</v>
      </c>
      <c r="K123" s="2"/>
      <c r="L123" s="57">
        <f t="shared" si="13"/>
        <v>25.822388239546935</v>
      </c>
    </row>
    <row r="124" spans="2:12" hidden="1" x14ac:dyDescent="0.2">
      <c r="B124" s="56" t="s">
        <v>5</v>
      </c>
      <c r="C124" s="2">
        <v>555</v>
      </c>
      <c r="D124" s="2">
        <v>155</v>
      </c>
      <c r="E124" s="2">
        <v>8583</v>
      </c>
      <c r="F124" s="2">
        <v>1902</v>
      </c>
      <c r="G124" s="2">
        <v>1</v>
      </c>
      <c r="H124" s="57">
        <f t="shared" si="12"/>
        <v>22.160083886752886</v>
      </c>
      <c r="I124" s="2">
        <v>17272</v>
      </c>
      <c r="J124" s="2">
        <v>3961</v>
      </c>
      <c r="K124" s="2"/>
      <c r="L124" s="57">
        <f t="shared" si="13"/>
        <v>22.933070866141733</v>
      </c>
    </row>
    <row r="125" spans="2:12" hidden="1" x14ac:dyDescent="0.2">
      <c r="B125" s="56" t="s">
        <v>4</v>
      </c>
      <c r="C125" s="2">
        <v>537</v>
      </c>
      <c r="D125" s="2">
        <v>149</v>
      </c>
      <c r="E125" s="2">
        <v>7605</v>
      </c>
      <c r="F125" s="2">
        <v>1742</v>
      </c>
      <c r="G125" s="2">
        <v>1</v>
      </c>
      <c r="H125" s="57">
        <f t="shared" si="12"/>
        <v>22.905982905982906</v>
      </c>
      <c r="I125" s="2">
        <v>15219</v>
      </c>
      <c r="J125" s="2">
        <v>3752</v>
      </c>
      <c r="K125" s="2"/>
      <c r="L125" s="57">
        <f t="shared" si="13"/>
        <v>24.653393784085683</v>
      </c>
    </row>
    <row r="126" spans="2:12" hidden="1" x14ac:dyDescent="0.2">
      <c r="B126" s="56" t="s">
        <v>3</v>
      </c>
      <c r="C126" s="2">
        <v>497</v>
      </c>
      <c r="D126" s="2">
        <v>140</v>
      </c>
      <c r="E126" s="2">
        <v>7215</v>
      </c>
      <c r="F126" s="2">
        <v>1536</v>
      </c>
      <c r="G126" s="2">
        <v>2</v>
      </c>
      <c r="H126" s="57">
        <f t="shared" si="12"/>
        <v>21.28898128898129</v>
      </c>
      <c r="I126" s="2">
        <v>13402</v>
      </c>
      <c r="J126" s="2">
        <v>2850</v>
      </c>
      <c r="K126" s="2"/>
      <c r="L126" s="57">
        <f t="shared" si="13"/>
        <v>21.265482763766602</v>
      </c>
    </row>
    <row r="127" spans="2:12" hidden="1" x14ac:dyDescent="0.2">
      <c r="B127" s="56" t="s">
        <v>2</v>
      </c>
      <c r="C127" s="2">
        <v>445</v>
      </c>
      <c r="D127" s="2">
        <v>122</v>
      </c>
      <c r="E127" s="2">
        <v>7075</v>
      </c>
      <c r="F127" s="2">
        <v>1336</v>
      </c>
      <c r="G127" s="2">
        <v>2</v>
      </c>
      <c r="H127" s="57">
        <f t="shared" si="12"/>
        <v>18.883392226148409</v>
      </c>
      <c r="I127" s="2">
        <v>13239</v>
      </c>
      <c r="J127" s="2">
        <v>2554</v>
      </c>
      <c r="K127" s="2"/>
      <c r="L127" s="57">
        <f t="shared" si="13"/>
        <v>19.291487272452599</v>
      </c>
    </row>
    <row r="128" spans="2:12" hidden="1" x14ac:dyDescent="0.2">
      <c r="B128" s="56" t="s">
        <v>1</v>
      </c>
      <c r="C128" s="2">
        <v>417</v>
      </c>
      <c r="D128" s="2">
        <v>124</v>
      </c>
      <c r="E128" s="2">
        <v>6638</v>
      </c>
      <c r="F128" s="2">
        <v>1287</v>
      </c>
      <c r="G128" s="2">
        <v>2</v>
      </c>
      <c r="H128" s="57">
        <f t="shared" si="12"/>
        <v>19.388369990961131</v>
      </c>
      <c r="I128" s="2">
        <v>10994</v>
      </c>
      <c r="J128" s="2">
        <v>2318</v>
      </c>
      <c r="K128" s="2"/>
      <c r="L128" s="57">
        <f t="shared" si="13"/>
        <v>21.08422776059669</v>
      </c>
    </row>
    <row r="129" spans="2:12" hidden="1" x14ac:dyDescent="0.2">
      <c r="B129" s="56" t="s">
        <v>0</v>
      </c>
      <c r="C129" s="4">
        <v>269</v>
      </c>
      <c r="D129" s="2">
        <v>107</v>
      </c>
      <c r="E129" s="2">
        <v>6221</v>
      </c>
      <c r="F129" s="2">
        <v>1268</v>
      </c>
      <c r="G129" s="2">
        <v>2</v>
      </c>
      <c r="H129" s="57">
        <f t="shared" si="12"/>
        <v>20.38257514868992</v>
      </c>
      <c r="I129" s="2"/>
      <c r="J129" s="2"/>
      <c r="K129" s="2"/>
      <c r="L129" s="57" t="e">
        <f t="shared" si="13"/>
        <v>#DIV/0!</v>
      </c>
    </row>
    <row r="130" spans="2:12" hidden="1" x14ac:dyDescent="0.2">
      <c r="B130" s="51"/>
      <c r="C130" s="1"/>
      <c r="D130" s="1"/>
      <c r="E130" s="1"/>
      <c r="F130" s="1"/>
      <c r="G130" s="1"/>
      <c r="H130" s="52"/>
      <c r="I130" s="1"/>
      <c r="J130" s="1"/>
      <c r="K130" s="1"/>
      <c r="L130" s="52"/>
    </row>
    <row r="131" spans="2:12" hidden="1" x14ac:dyDescent="0.2">
      <c r="B131" s="35" t="s">
        <v>22</v>
      </c>
    </row>
    <row r="132" spans="2:12" ht="5.15" hidden="1" customHeight="1" x14ac:dyDescent="0.2"/>
    <row r="133" spans="2:12" hidden="1" x14ac:dyDescent="0.2">
      <c r="B133" s="53"/>
      <c r="C133" s="54" t="s">
        <v>21</v>
      </c>
      <c r="D133" s="54"/>
      <c r="E133" s="54" t="s">
        <v>20</v>
      </c>
      <c r="F133" s="54"/>
      <c r="G133" s="54"/>
      <c r="H133" s="54"/>
      <c r="I133" s="54" t="s">
        <v>19</v>
      </c>
      <c r="J133" s="54"/>
      <c r="K133" s="54"/>
      <c r="L133" s="54"/>
    </row>
    <row r="134" spans="2:12" hidden="1" x14ac:dyDescent="0.2">
      <c r="B134" s="53"/>
      <c r="C134" s="55" t="s">
        <v>17</v>
      </c>
      <c r="D134" s="55" t="s">
        <v>16</v>
      </c>
      <c r="E134" s="55" t="s">
        <v>17</v>
      </c>
      <c r="F134" s="55" t="s">
        <v>16</v>
      </c>
      <c r="G134" s="55"/>
      <c r="H134" s="55" t="s">
        <v>18</v>
      </c>
      <c r="I134" s="55" t="s">
        <v>17</v>
      </c>
      <c r="J134" s="55" t="s">
        <v>16</v>
      </c>
      <c r="K134" s="55"/>
      <c r="L134" s="55" t="s">
        <v>15</v>
      </c>
    </row>
    <row r="135" spans="2:12" hidden="1" x14ac:dyDescent="0.2">
      <c r="B135" s="56" t="s">
        <v>14</v>
      </c>
      <c r="C135" s="2">
        <f t="shared" ref="C135:C140" si="14">C78-C97</f>
        <v>2042</v>
      </c>
      <c r="D135" s="2">
        <f t="shared" ref="D135:F148" si="15">D78-D97-D116</f>
        <v>124</v>
      </c>
      <c r="E135" s="2">
        <f t="shared" si="15"/>
        <v>24638</v>
      </c>
      <c r="F135" s="2">
        <f t="shared" si="15"/>
        <v>690</v>
      </c>
      <c r="G135" s="2"/>
      <c r="H135" s="57">
        <f t="shared" ref="H135:H148" si="16">F135/E135*100</f>
        <v>2.8005519928565632</v>
      </c>
      <c r="I135" s="2">
        <f t="shared" ref="I135:I148" si="17">I78-I97-I116</f>
        <v>25016</v>
      </c>
      <c r="J135" s="2">
        <f t="shared" ref="J135:J140" si="18">J78-J97</f>
        <v>9047</v>
      </c>
      <c r="K135" s="2"/>
      <c r="L135" s="57">
        <f t="shared" ref="L135:L140" si="19">J135/I135*100</f>
        <v>36.164854493124402</v>
      </c>
    </row>
    <row r="136" spans="2:12" hidden="1" x14ac:dyDescent="0.2">
      <c r="B136" s="56" t="s">
        <v>13</v>
      </c>
      <c r="C136" s="2">
        <f t="shared" si="14"/>
        <v>2231</v>
      </c>
      <c r="D136" s="2">
        <f t="shared" si="15"/>
        <v>137</v>
      </c>
      <c r="E136" s="2">
        <f t="shared" si="15"/>
        <v>30488</v>
      </c>
      <c r="F136" s="2">
        <f t="shared" si="15"/>
        <v>1124</v>
      </c>
      <c r="G136" s="2"/>
      <c r="H136" s="57">
        <f t="shared" si="16"/>
        <v>3.6866964051430071</v>
      </c>
      <c r="I136" s="2">
        <f t="shared" si="17"/>
        <v>35230</v>
      </c>
      <c r="J136" s="2">
        <f t="shared" si="18"/>
        <v>7533</v>
      </c>
      <c r="K136" s="2"/>
      <c r="L136" s="57">
        <f t="shared" si="19"/>
        <v>21.382344592676699</v>
      </c>
    </row>
    <row r="137" spans="2:12" hidden="1" x14ac:dyDescent="0.2">
      <c r="B137" s="56" t="s">
        <v>12</v>
      </c>
      <c r="C137" s="2">
        <f t="shared" si="14"/>
        <v>2602</v>
      </c>
      <c r="D137" s="2">
        <f t="shared" si="15"/>
        <v>215</v>
      </c>
      <c r="E137" s="2">
        <f t="shared" si="15"/>
        <v>33860</v>
      </c>
      <c r="F137" s="2">
        <f t="shared" si="15"/>
        <v>1340</v>
      </c>
      <c r="G137" s="2"/>
      <c r="H137" s="57">
        <f t="shared" si="16"/>
        <v>3.9574719432959244</v>
      </c>
      <c r="I137" s="2">
        <f t="shared" si="17"/>
        <v>34410</v>
      </c>
      <c r="J137" s="2">
        <f t="shared" si="18"/>
        <v>8632</v>
      </c>
      <c r="K137" s="2"/>
      <c r="L137" s="57">
        <f t="shared" si="19"/>
        <v>25.085730892182507</v>
      </c>
    </row>
    <row r="138" spans="2:12" hidden="1" x14ac:dyDescent="0.2">
      <c r="B138" s="56" t="s">
        <v>11</v>
      </c>
      <c r="C138" s="2">
        <f t="shared" si="14"/>
        <v>2617</v>
      </c>
      <c r="D138" s="2">
        <f t="shared" si="15"/>
        <v>222</v>
      </c>
      <c r="E138" s="2">
        <f t="shared" si="15"/>
        <v>34166</v>
      </c>
      <c r="F138" s="2">
        <f t="shared" si="15"/>
        <v>1597</v>
      </c>
      <c r="G138" s="2"/>
      <c r="H138" s="57">
        <f t="shared" si="16"/>
        <v>4.6742375460984604</v>
      </c>
      <c r="I138" s="2">
        <f t="shared" si="17"/>
        <v>37339</v>
      </c>
      <c r="J138" s="2">
        <f t="shared" si="18"/>
        <v>8305</v>
      </c>
      <c r="K138" s="2"/>
      <c r="L138" s="57">
        <f t="shared" si="19"/>
        <v>22.242159672192614</v>
      </c>
    </row>
    <row r="139" spans="2:12" hidden="1" x14ac:dyDescent="0.2">
      <c r="B139" s="56" t="s">
        <v>10</v>
      </c>
      <c r="C139" s="2">
        <f t="shared" si="14"/>
        <v>2493</v>
      </c>
      <c r="D139" s="2">
        <f t="shared" si="15"/>
        <v>217</v>
      </c>
      <c r="E139" s="2">
        <f t="shared" si="15"/>
        <v>31273</v>
      </c>
      <c r="F139" s="2">
        <f t="shared" si="15"/>
        <v>2079</v>
      </c>
      <c r="G139" s="2"/>
      <c r="H139" s="57">
        <f t="shared" si="16"/>
        <v>6.6479071403447065</v>
      </c>
      <c r="I139" s="2">
        <f t="shared" si="17"/>
        <v>35880</v>
      </c>
      <c r="J139" s="2">
        <f t="shared" si="18"/>
        <v>7063</v>
      </c>
      <c r="K139" s="2"/>
      <c r="L139" s="57">
        <f t="shared" si="19"/>
        <v>19.685061315496096</v>
      </c>
    </row>
    <row r="140" spans="2:12" hidden="1" x14ac:dyDescent="0.2">
      <c r="B140" s="56" t="s">
        <v>9</v>
      </c>
      <c r="C140" s="2">
        <f t="shared" si="14"/>
        <v>2264</v>
      </c>
      <c r="D140" s="2">
        <f t="shared" si="15"/>
        <v>240</v>
      </c>
      <c r="E140" s="2">
        <f t="shared" si="15"/>
        <v>32447</v>
      </c>
      <c r="F140" s="2">
        <f t="shared" si="15"/>
        <v>2269</v>
      </c>
      <c r="G140" s="2"/>
      <c r="H140" s="57">
        <f t="shared" si="16"/>
        <v>6.9929423367337495</v>
      </c>
      <c r="I140" s="2">
        <f t="shared" si="17"/>
        <v>34491</v>
      </c>
      <c r="J140" s="2">
        <f t="shared" si="18"/>
        <v>8509</v>
      </c>
      <c r="K140" s="2"/>
      <c r="L140" s="57">
        <f t="shared" si="19"/>
        <v>24.670203821286712</v>
      </c>
    </row>
    <row r="141" spans="2:12" hidden="1" x14ac:dyDescent="0.2">
      <c r="B141" s="56" t="s">
        <v>8</v>
      </c>
      <c r="C141" s="2">
        <f t="shared" ref="C141:C147" si="20">C84-C122</f>
        <v>2073</v>
      </c>
      <c r="D141" s="2">
        <f t="shared" si="15"/>
        <v>354</v>
      </c>
      <c r="E141" s="2">
        <f t="shared" si="15"/>
        <v>24833</v>
      </c>
      <c r="F141" s="2">
        <f t="shared" si="15"/>
        <v>3029</v>
      </c>
      <c r="G141" s="2"/>
      <c r="H141" s="57">
        <f t="shared" si="16"/>
        <v>12.197479160794105</v>
      </c>
      <c r="I141" s="2">
        <f t="shared" si="17"/>
        <v>29158</v>
      </c>
      <c r="J141" s="3" t="s">
        <v>7</v>
      </c>
      <c r="K141" s="2"/>
      <c r="L141" s="58" t="s">
        <v>7</v>
      </c>
    </row>
    <row r="142" spans="2:12" hidden="1" x14ac:dyDescent="0.2">
      <c r="B142" s="56" t="s">
        <v>6</v>
      </c>
      <c r="C142" s="2">
        <f t="shared" si="20"/>
        <v>1949</v>
      </c>
      <c r="D142" s="2">
        <f t="shared" si="15"/>
        <v>357</v>
      </c>
      <c r="E142" s="2">
        <f t="shared" si="15"/>
        <v>21634</v>
      </c>
      <c r="F142" s="2">
        <f t="shared" si="15"/>
        <v>3598</v>
      </c>
      <c r="G142" s="2"/>
      <c r="H142" s="57">
        <f t="shared" si="16"/>
        <v>16.631228621614124</v>
      </c>
      <c r="I142" s="2">
        <f t="shared" si="17"/>
        <v>35080</v>
      </c>
      <c r="J142" s="2">
        <f t="shared" ref="J142:J148" si="21">J85-J104-J123</f>
        <v>5206</v>
      </c>
      <c r="K142" s="2"/>
      <c r="L142" s="57">
        <f t="shared" ref="L142:L148" si="22">J142/I142*100</f>
        <v>14.840364880273659</v>
      </c>
    </row>
    <row r="143" spans="2:12" hidden="1" x14ac:dyDescent="0.2">
      <c r="B143" s="56" t="s">
        <v>5</v>
      </c>
      <c r="C143" s="2">
        <f t="shared" si="20"/>
        <v>1985</v>
      </c>
      <c r="D143" s="2">
        <f t="shared" si="15"/>
        <v>411</v>
      </c>
      <c r="E143" s="2">
        <f t="shared" si="15"/>
        <v>24385</v>
      </c>
      <c r="F143" s="2">
        <f t="shared" si="15"/>
        <v>4341</v>
      </c>
      <c r="G143" s="2"/>
      <c r="H143" s="57">
        <f t="shared" si="16"/>
        <v>17.801927414394093</v>
      </c>
      <c r="I143" s="2">
        <f t="shared" si="17"/>
        <v>35469</v>
      </c>
      <c r="J143" s="2">
        <f t="shared" si="21"/>
        <v>5286</v>
      </c>
      <c r="K143" s="2"/>
      <c r="L143" s="57">
        <f t="shared" si="22"/>
        <v>14.903154867630889</v>
      </c>
    </row>
    <row r="144" spans="2:12" hidden="1" x14ac:dyDescent="0.2">
      <c r="B144" s="56" t="s">
        <v>4</v>
      </c>
      <c r="C144" s="2">
        <f t="shared" si="20"/>
        <v>1964</v>
      </c>
      <c r="D144" s="2">
        <f t="shared" si="15"/>
        <v>414</v>
      </c>
      <c r="E144" s="2">
        <f t="shared" si="15"/>
        <v>23512</v>
      </c>
      <c r="F144" s="2">
        <f t="shared" si="15"/>
        <v>4837</v>
      </c>
      <c r="G144" s="2"/>
      <c r="H144" s="57">
        <f t="shared" si="16"/>
        <v>20.572473630486559</v>
      </c>
      <c r="I144" s="2">
        <f t="shared" si="17"/>
        <v>35639</v>
      </c>
      <c r="J144" s="2">
        <f t="shared" si="21"/>
        <v>6002</v>
      </c>
      <c r="K144" s="2"/>
      <c r="L144" s="57">
        <f t="shared" si="22"/>
        <v>16.841101040994417</v>
      </c>
    </row>
    <row r="145" spans="2:12" hidden="1" x14ac:dyDescent="0.2">
      <c r="B145" s="56" t="s">
        <v>3</v>
      </c>
      <c r="C145" s="2">
        <f t="shared" si="20"/>
        <v>1976</v>
      </c>
      <c r="D145" s="2">
        <f t="shared" si="15"/>
        <v>425</v>
      </c>
      <c r="E145" s="2">
        <f t="shared" si="15"/>
        <v>26402</v>
      </c>
      <c r="F145" s="2">
        <f t="shared" si="15"/>
        <v>5127</v>
      </c>
      <c r="G145" s="2"/>
      <c r="H145" s="57">
        <f t="shared" si="16"/>
        <v>19.4189834103477</v>
      </c>
      <c r="I145" s="2">
        <f t="shared" si="17"/>
        <v>41793</v>
      </c>
      <c r="J145" s="2">
        <f t="shared" si="21"/>
        <v>7552</v>
      </c>
      <c r="K145" s="2"/>
      <c r="L145" s="57">
        <f t="shared" si="22"/>
        <v>18.070011724451462</v>
      </c>
    </row>
    <row r="146" spans="2:12" hidden="1" x14ac:dyDescent="0.2">
      <c r="B146" s="56" t="s">
        <v>2</v>
      </c>
      <c r="C146" s="2">
        <f t="shared" si="20"/>
        <v>2016</v>
      </c>
      <c r="D146" s="2">
        <f t="shared" si="15"/>
        <v>455</v>
      </c>
      <c r="E146" s="2">
        <f t="shared" si="15"/>
        <v>29452</v>
      </c>
      <c r="F146" s="2">
        <f t="shared" si="15"/>
        <v>5843</v>
      </c>
      <c r="G146" s="2"/>
      <c r="H146" s="57">
        <f t="shared" si="16"/>
        <v>19.839060165693333</v>
      </c>
      <c r="I146" s="2">
        <f t="shared" si="17"/>
        <v>33938</v>
      </c>
      <c r="J146" s="2">
        <f t="shared" si="21"/>
        <v>6492</v>
      </c>
      <c r="K146" s="2"/>
      <c r="L146" s="57">
        <f t="shared" si="22"/>
        <v>19.128999941069008</v>
      </c>
    </row>
    <row r="147" spans="2:12" hidden="1" x14ac:dyDescent="0.2">
      <c r="B147" s="56" t="s">
        <v>1</v>
      </c>
      <c r="C147" s="2">
        <f t="shared" si="20"/>
        <v>1856</v>
      </c>
      <c r="D147" s="2">
        <f t="shared" si="15"/>
        <v>386</v>
      </c>
      <c r="E147" s="2">
        <f t="shared" si="15"/>
        <v>28812</v>
      </c>
      <c r="F147" s="2">
        <f t="shared" si="15"/>
        <v>5086</v>
      </c>
      <c r="G147" s="2"/>
      <c r="H147" s="57">
        <f t="shared" si="16"/>
        <v>17.652367069276689</v>
      </c>
      <c r="I147" s="2">
        <f t="shared" si="17"/>
        <v>34163</v>
      </c>
      <c r="J147" s="2">
        <f t="shared" si="21"/>
        <v>6306</v>
      </c>
      <c r="K147" s="2"/>
      <c r="L147" s="57">
        <f t="shared" si="22"/>
        <v>18.458566285162309</v>
      </c>
    </row>
    <row r="148" spans="2:12" hidden="1" x14ac:dyDescent="0.2">
      <c r="B148" s="56" t="s">
        <v>0</v>
      </c>
      <c r="C148" s="2"/>
      <c r="D148" s="2">
        <f t="shared" si="15"/>
        <v>302</v>
      </c>
      <c r="E148" s="2">
        <f t="shared" si="15"/>
        <v>24473</v>
      </c>
      <c r="F148" s="2">
        <f t="shared" si="15"/>
        <v>5877</v>
      </c>
      <c r="G148" s="2"/>
      <c r="H148" s="57">
        <f t="shared" si="16"/>
        <v>24.014219752380175</v>
      </c>
      <c r="I148" s="2">
        <f t="shared" si="17"/>
        <v>0</v>
      </c>
      <c r="J148" s="2">
        <f t="shared" si="21"/>
        <v>7986</v>
      </c>
      <c r="K148" s="2"/>
      <c r="L148" s="57" t="e">
        <f t="shared" si="22"/>
        <v>#DIV/0!</v>
      </c>
    </row>
    <row r="149" spans="2:12" hidden="1" x14ac:dyDescent="0.2">
      <c r="B149" s="51"/>
      <c r="C149" s="1"/>
      <c r="D149" s="1"/>
      <c r="E149" s="1"/>
      <c r="F149" s="1"/>
      <c r="G149" s="1"/>
      <c r="H149" s="52"/>
      <c r="I149" s="1"/>
      <c r="J149" s="1"/>
      <c r="K149" s="1"/>
      <c r="L149" s="52"/>
    </row>
  </sheetData>
  <mergeCells count="22">
    <mergeCell ref="N7:R7"/>
    <mergeCell ref="T7:X7"/>
    <mergeCell ref="B7:B8"/>
    <mergeCell ref="C7:D7"/>
    <mergeCell ref="E7:H7"/>
    <mergeCell ref="I7:L7"/>
    <mergeCell ref="B95:B96"/>
    <mergeCell ref="C95:D95"/>
    <mergeCell ref="E95:H95"/>
    <mergeCell ref="I95:L95"/>
    <mergeCell ref="B76:B77"/>
    <mergeCell ref="C76:D76"/>
    <mergeCell ref="E76:H76"/>
    <mergeCell ref="I76:L76"/>
    <mergeCell ref="B133:B134"/>
    <mergeCell ref="C133:D133"/>
    <mergeCell ref="E133:H133"/>
    <mergeCell ref="I133:L133"/>
    <mergeCell ref="B114:B115"/>
    <mergeCell ref="C114:D114"/>
    <mergeCell ref="E114:H114"/>
    <mergeCell ref="I114:L114"/>
  </mergeCells>
  <phoneticPr fontId="2"/>
  <printOptions horizontalCentered="1"/>
  <pageMargins left="0.59055118110236227" right="0.39370078740157483" top="0.78740157480314965" bottom="0.78740157480314965" header="0.51181102362204722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5-3-2</vt:lpstr>
      <vt:lpstr>'5-3-2'!Print_Area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User</cp:lastModifiedBy>
  <cp:lastPrinted>2025-04-10T13:31:32Z</cp:lastPrinted>
  <dcterms:created xsi:type="dcterms:W3CDTF">2014-04-03T00:01:25Z</dcterms:created>
  <dcterms:modified xsi:type="dcterms:W3CDTF">2025-04-14T03:48:29Z</dcterms:modified>
</cp:coreProperties>
</file>